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160" windowHeight="1170" firstSheet="8" activeTab="9"/>
  </bookViews>
  <sheets>
    <sheet name="Sheet1" sheetId="1" state="hidden" r:id="rId1"/>
    <sheet name="IAPR" sheetId="11" state="hidden" r:id="rId2"/>
    <sheet name="PR-I" sheetId="10" state="hidden" r:id="rId3"/>
    <sheet name="FUN-I" sheetId="9" state="hidden" r:id="rId4"/>
    <sheet name="PAR-I" sheetId="8" state="hidden" r:id="rId5"/>
    <sheet name="OB.S PR" sheetId="14" state="hidden" r:id="rId6"/>
    <sheet name="OB.S F" sheetId="13" state="hidden" r:id="rId7"/>
    <sheet name="OB.S P" sheetId="12" state="hidden" r:id="rId8"/>
    <sheet name="ПРИЛ.1" sheetId="15" r:id="rId9"/>
    <sheet name="ПРИЛ.2" sheetId="3" r:id="rId10"/>
    <sheet name="ПРИЛ.3" sheetId="4" r:id="rId11"/>
    <sheet name="PRIHODI" sheetId="5" state="hidden" r:id="rId12"/>
    <sheet name="FUNK." sheetId="6" state="hidden" r:id="rId13"/>
    <sheet name="PARAGR" sheetId="7" state="hidden" r:id="rId14"/>
    <sheet name="ПРИЛ.4" sheetId="16" r:id="rId15"/>
  </sheets>
  <definedNames>
    <definedName name="_xlnm.Print_Area" localSheetId="9">ПРИЛ.2!$A$1:$G$138</definedName>
    <definedName name="_xlnm.Print_Area" localSheetId="10">ПРИЛ.3!$A$1:$H$227</definedName>
    <definedName name="_xlnm.Print_Titles" localSheetId="3">'FUN-I'!$7:$11</definedName>
    <definedName name="_xlnm.Print_Titles" localSheetId="12">FUNK.!$13:$17</definedName>
    <definedName name="_xlnm.Print_Titles" localSheetId="1">IAPR!$7:$11</definedName>
    <definedName name="_xlnm.Print_Titles" localSheetId="6">'OB.S F'!$7:$11</definedName>
    <definedName name="_xlnm.Print_Titles" localSheetId="7">'OB.S P'!$6:$10</definedName>
    <definedName name="_xlnm.Print_Titles" localSheetId="5">'OB.S PR'!$7:$12</definedName>
    <definedName name="_xlnm.Print_Titles" localSheetId="13">PARAGR!$10:$14</definedName>
    <definedName name="_xlnm.Print_Titles" localSheetId="4">'PAR-I'!$6:$10</definedName>
    <definedName name="_xlnm.Print_Titles" localSheetId="2">'PR-I'!$7:$12</definedName>
    <definedName name="_xlnm.Print_Titles" localSheetId="11">PRIHODI!$8:$13</definedName>
    <definedName name="_xlnm.Print_Titles" localSheetId="8">ПРИЛ.1!$7:$11</definedName>
    <definedName name="_xlnm.Print_Titles" localSheetId="9">ПРИЛ.2!$6:$11</definedName>
    <definedName name="_xlnm.Print_Titles" localSheetId="10">ПРИЛ.3!$10:$15</definedName>
  </definedNames>
  <calcPr calcId="145621"/>
</workbook>
</file>

<file path=xl/calcChain.xml><?xml version="1.0" encoding="utf-8"?>
<calcChain xmlns="http://schemas.openxmlformats.org/spreadsheetml/2006/main">
  <c r="F70" i="15" l="1"/>
  <c r="F46" i="15" l="1"/>
  <c r="G46" i="15"/>
  <c r="D47" i="4"/>
  <c r="D46" i="4"/>
  <c r="F46" i="4" s="1"/>
  <c r="D45" i="4"/>
  <c r="F131" i="4"/>
  <c r="D226" i="4"/>
  <c r="E108" i="3"/>
  <c r="E109" i="3"/>
  <c r="E110" i="3"/>
  <c r="D65" i="3"/>
  <c r="G105" i="3"/>
  <c r="D122" i="3"/>
  <c r="D66" i="3"/>
  <c r="C16" i="3"/>
  <c r="C73" i="3"/>
  <c r="C119" i="3"/>
  <c r="E119" i="3" s="1"/>
  <c r="D27" i="15"/>
  <c r="F37" i="15"/>
  <c r="F16" i="15"/>
  <c r="D79" i="15"/>
  <c r="E79" i="15"/>
  <c r="E50" i="15"/>
  <c r="D50" i="15"/>
  <c r="F50" i="15" s="1"/>
  <c r="F59" i="15"/>
  <c r="F57" i="15"/>
  <c r="F56" i="15"/>
  <c r="F55" i="15"/>
  <c r="E46" i="15"/>
  <c r="D46" i="15"/>
  <c r="E25" i="15"/>
  <c r="E23" i="15"/>
  <c r="E19" i="15" s="1"/>
  <c r="C40" i="3"/>
  <c r="D49" i="3"/>
  <c r="C49" i="3"/>
  <c r="D13" i="15"/>
  <c r="D39" i="15" s="1"/>
  <c r="D19" i="15"/>
  <c r="E41" i="15"/>
  <c r="F41" i="15" s="1"/>
  <c r="D41" i="15"/>
  <c r="E31" i="16"/>
  <c r="E27" i="16"/>
  <c r="D104" i="3"/>
  <c r="D73" i="3"/>
  <c r="C66" i="3"/>
  <c r="C74" i="3"/>
  <c r="D67" i="3"/>
  <c r="C67" i="3"/>
  <c r="E67" i="3" s="1"/>
  <c r="D40" i="3"/>
  <c r="D43" i="3"/>
  <c r="C43" i="3"/>
  <c r="E43" i="3" s="1"/>
  <c r="D31" i="3"/>
  <c r="D137" i="3" s="1"/>
  <c r="D28" i="3"/>
  <c r="C31" i="3"/>
  <c r="D52" i="3"/>
  <c r="C52" i="3"/>
  <c r="D45" i="3"/>
  <c r="C45" i="3"/>
  <c r="C39" i="3"/>
  <c r="D36" i="3"/>
  <c r="C104" i="3"/>
  <c r="E47" i="4"/>
  <c r="E46" i="4"/>
  <c r="E45" i="4"/>
  <c r="D21" i="15"/>
  <c r="D48" i="4"/>
  <c r="E22" i="16"/>
  <c r="D22" i="16"/>
  <c r="C24" i="3"/>
  <c r="C20" i="3"/>
  <c r="C12" i="3"/>
  <c r="C48" i="3"/>
  <c r="D74" i="3"/>
  <c r="E74" i="3"/>
  <c r="D72" i="3"/>
  <c r="D106" i="3"/>
  <c r="D105" i="3"/>
  <c r="D131" i="3"/>
  <c r="D127" i="3"/>
  <c r="E126" i="3"/>
  <c r="D123" i="3"/>
  <c r="C123" i="3"/>
  <c r="D119" i="3"/>
  <c r="D115" i="3"/>
  <c r="C115" i="3"/>
  <c r="E114" i="3"/>
  <c r="D111" i="3"/>
  <c r="C111" i="3"/>
  <c r="D107" i="3"/>
  <c r="C107" i="3"/>
  <c r="C106" i="3"/>
  <c r="C105" i="3"/>
  <c r="D99" i="3"/>
  <c r="E98" i="3"/>
  <c r="E96" i="3"/>
  <c r="D95" i="3"/>
  <c r="C95" i="3"/>
  <c r="E94" i="3"/>
  <c r="E93" i="3"/>
  <c r="E92" i="3"/>
  <c r="D91" i="3"/>
  <c r="C91" i="3"/>
  <c r="E91" i="3" s="1"/>
  <c r="E90" i="3"/>
  <c r="E88" i="3"/>
  <c r="D87" i="3"/>
  <c r="C87" i="3"/>
  <c r="E86" i="3"/>
  <c r="E85" i="3"/>
  <c r="E84" i="3"/>
  <c r="D83" i="3"/>
  <c r="C83" i="3"/>
  <c r="E83" i="3"/>
  <c r="D79" i="3"/>
  <c r="C79" i="3"/>
  <c r="E78" i="3"/>
  <c r="E77" i="3"/>
  <c r="E76" i="3"/>
  <c r="D75" i="3"/>
  <c r="C75" i="3"/>
  <c r="E73" i="3"/>
  <c r="E70" i="3"/>
  <c r="E68" i="3"/>
  <c r="E62" i="3"/>
  <c r="E60" i="3"/>
  <c r="D60" i="3"/>
  <c r="C60" i="3"/>
  <c r="E57" i="3"/>
  <c r="D56" i="3"/>
  <c r="C56" i="3"/>
  <c r="E55" i="3"/>
  <c r="E54" i="3"/>
  <c r="E53" i="3"/>
  <c r="E50" i="3"/>
  <c r="E49" i="3"/>
  <c r="E47" i="3"/>
  <c r="E46" i="3"/>
  <c r="E44" i="3"/>
  <c r="E42" i="3"/>
  <c r="E41" i="3"/>
  <c r="E38" i="3"/>
  <c r="E37" i="3"/>
  <c r="C36" i="3"/>
  <c r="E34" i="3"/>
  <c r="E32" i="3"/>
  <c r="E31" i="3"/>
  <c r="E30" i="3"/>
  <c r="E29" i="3"/>
  <c r="E27" i="3"/>
  <c r="E25" i="3"/>
  <c r="D24" i="3"/>
  <c r="E23" i="3"/>
  <c r="E22" i="3"/>
  <c r="E21" i="3"/>
  <c r="D20" i="3"/>
  <c r="E17" i="3"/>
  <c r="D16" i="3"/>
  <c r="E15" i="3"/>
  <c r="E14" i="3"/>
  <c r="E13" i="3"/>
  <c r="D12" i="3"/>
  <c r="E122" i="3"/>
  <c r="E123" i="3"/>
  <c r="E52" i="3"/>
  <c r="E45" i="3"/>
  <c r="C28" i="3"/>
  <c r="E33" i="3"/>
  <c r="E16" i="3"/>
  <c r="E16" i="4"/>
  <c r="E36" i="4"/>
  <c r="E194" i="4"/>
  <c r="E162" i="4"/>
  <c r="E113" i="4"/>
  <c r="E163" i="4"/>
  <c r="E114" i="4"/>
  <c r="E112" i="4"/>
  <c r="E193" i="4"/>
  <c r="E161" i="4"/>
  <c r="E147" i="4"/>
  <c r="E145" i="4"/>
  <c r="E143" i="4"/>
  <c r="E140" i="4"/>
  <c r="E136" i="4"/>
  <c r="E133" i="4"/>
  <c r="E129" i="4"/>
  <c r="E32" i="4"/>
  <c r="E28" i="4"/>
  <c r="E24" i="4"/>
  <c r="D195" i="4"/>
  <c r="E20" i="4"/>
  <c r="D212" i="4"/>
  <c r="E156" i="4"/>
  <c r="D156" i="4"/>
  <c r="D24" i="4"/>
  <c r="D20" i="4"/>
  <c r="D16" i="4"/>
  <c r="F88" i="15"/>
  <c r="F87" i="15"/>
  <c r="F83" i="15"/>
  <c r="F81" i="15"/>
  <c r="F77" i="15"/>
  <c r="E75" i="15"/>
  <c r="F75" i="15" s="1"/>
  <c r="D75" i="15"/>
  <c r="F74" i="15"/>
  <c r="E73" i="15"/>
  <c r="D73" i="15"/>
  <c r="F72" i="15"/>
  <c r="E70" i="15"/>
  <c r="D70" i="15"/>
  <c r="F68" i="15"/>
  <c r="F67" i="15"/>
  <c r="E66" i="15"/>
  <c r="E65" i="15" s="1"/>
  <c r="D66" i="15"/>
  <c r="F64" i="15"/>
  <c r="F63" i="15"/>
  <c r="E61" i="15"/>
  <c r="E60" i="15" s="1"/>
  <c r="E45" i="15" s="1"/>
  <c r="F54" i="15"/>
  <c r="F53" i="15"/>
  <c r="F52" i="15"/>
  <c r="F51" i="15"/>
  <c r="F48" i="15"/>
  <c r="F47" i="15"/>
  <c r="E40" i="15"/>
  <c r="F40" i="15" s="1"/>
  <c r="D40" i="15"/>
  <c r="E35" i="15"/>
  <c r="D35" i="15"/>
  <c r="E32" i="15"/>
  <c r="D32" i="15"/>
  <c r="F30" i="15"/>
  <c r="F28" i="15"/>
  <c r="E27" i="15"/>
  <c r="F27" i="15" s="1"/>
  <c r="F17" i="15"/>
  <c r="F14" i="15"/>
  <c r="E13" i="15"/>
  <c r="D12" i="15"/>
  <c r="F13" i="15"/>
  <c r="F66" i="15"/>
  <c r="D7" i="16"/>
  <c r="E15" i="16"/>
  <c r="D15" i="16"/>
  <c r="D32" i="4"/>
  <c r="F32" i="4" s="1"/>
  <c r="D27" i="16"/>
  <c r="E220" i="4"/>
  <c r="E216" i="4"/>
  <c r="E212" i="4"/>
  <c r="E211" i="4"/>
  <c r="E208" i="4"/>
  <c r="E204" i="4"/>
  <c r="E200" i="4"/>
  <c r="E196" i="4"/>
  <c r="E195" i="4"/>
  <c r="E188" i="4"/>
  <c r="E184" i="4"/>
  <c r="E180" i="4"/>
  <c r="E176" i="4"/>
  <c r="E172" i="4"/>
  <c r="E168" i="4"/>
  <c r="E164" i="4"/>
  <c r="E192" i="4"/>
  <c r="E41" i="4"/>
  <c r="E42" i="4"/>
  <c r="E43" i="4"/>
  <c r="D43" i="4"/>
  <c r="F43" i="4" s="1"/>
  <c r="D41" i="4"/>
  <c r="D113" i="4"/>
  <c r="D42" i="4"/>
  <c r="D114" i="4"/>
  <c r="D210" i="4"/>
  <c r="D211" i="4"/>
  <c r="F211" i="4" s="1"/>
  <c r="D209" i="4"/>
  <c r="D161" i="4"/>
  <c r="D162" i="4"/>
  <c r="D163" i="4"/>
  <c r="D194" i="4"/>
  <c r="D154" i="4" s="1"/>
  <c r="D193" i="4"/>
  <c r="D31" i="16"/>
  <c r="E11" i="16"/>
  <c r="E7" i="16"/>
  <c r="D11" i="16"/>
  <c r="D24" i="16" s="1"/>
  <c r="E24" i="16"/>
  <c r="D28" i="4"/>
  <c r="D100" i="4"/>
  <c r="E100" i="4"/>
  <c r="E44" i="4"/>
  <c r="F179" i="4"/>
  <c r="D103" i="4"/>
  <c r="F103" i="4" s="1"/>
  <c r="E103" i="4"/>
  <c r="D208" i="4"/>
  <c r="D204" i="4"/>
  <c r="D200" i="4"/>
  <c r="D192" i="4" s="1"/>
  <c r="D196" i="4"/>
  <c r="D184" i="4"/>
  <c r="D180" i="4"/>
  <c r="D176" i="4"/>
  <c r="D172" i="4"/>
  <c r="D168" i="4"/>
  <c r="D164" i="4"/>
  <c r="D160" i="4"/>
  <c r="F79" i="4"/>
  <c r="F54" i="4"/>
  <c r="D149" i="4"/>
  <c r="D147" i="4"/>
  <c r="D145" i="4"/>
  <c r="D143" i="4"/>
  <c r="D140" i="4"/>
  <c r="D136" i="4"/>
  <c r="D133" i="4"/>
  <c r="D129" i="4"/>
  <c r="D127" i="4"/>
  <c r="D107" i="4"/>
  <c r="D96" i="4"/>
  <c r="D92" i="4"/>
  <c r="D88" i="4"/>
  <c r="D84" i="4"/>
  <c r="D80" i="4"/>
  <c r="D76" i="4"/>
  <c r="D72" i="4"/>
  <c r="F72" i="4" s="1"/>
  <c r="D68" i="4"/>
  <c r="D64" i="4"/>
  <c r="D60" i="4"/>
  <c r="D56" i="4"/>
  <c r="D52" i="4"/>
  <c r="D36" i="4"/>
  <c r="D123" i="4"/>
  <c r="D119" i="4"/>
  <c r="D115" i="4"/>
  <c r="D112" i="4"/>
  <c r="F182" i="4"/>
  <c r="F141" i="4"/>
  <c r="F30" i="4"/>
  <c r="F196" i="4"/>
  <c r="F199" i="4"/>
  <c r="F148" i="4"/>
  <c r="F151" i="4"/>
  <c r="E149" i="4"/>
  <c r="E127" i="4"/>
  <c r="F203" i="4"/>
  <c r="E123" i="4"/>
  <c r="E119" i="4"/>
  <c r="F119" i="4"/>
  <c r="E115" i="4"/>
  <c r="F116" i="4"/>
  <c r="F117" i="4"/>
  <c r="F118" i="4"/>
  <c r="F120" i="4"/>
  <c r="F121" i="4"/>
  <c r="F122" i="4"/>
  <c r="F114" i="4"/>
  <c r="F115" i="4"/>
  <c r="F146" i="4"/>
  <c r="F50" i="4"/>
  <c r="F105" i="4"/>
  <c r="F181" i="4"/>
  <c r="F177" i="4"/>
  <c r="F173" i="4"/>
  <c r="F165" i="4"/>
  <c r="F137" i="4"/>
  <c r="F134" i="4"/>
  <c r="F130" i="4"/>
  <c r="F128" i="4"/>
  <c r="F108" i="4"/>
  <c r="F139" i="4"/>
  <c r="F183" i="4"/>
  <c r="F99" i="4"/>
  <c r="E96" i="4"/>
  <c r="F192" i="4"/>
  <c r="F157" i="4"/>
  <c r="F159" i="4"/>
  <c r="F162" i="4"/>
  <c r="F164" i="4"/>
  <c r="F166" i="4"/>
  <c r="F167" i="4"/>
  <c r="F172" i="4"/>
  <c r="F174" i="4"/>
  <c r="F175" i="4"/>
  <c r="F180" i="4"/>
  <c r="F187" i="4"/>
  <c r="F212" i="4"/>
  <c r="F215" i="4"/>
  <c r="F142" i="4"/>
  <c r="E92" i="4"/>
  <c r="F95" i="4"/>
  <c r="F149" i="4"/>
  <c r="F138" i="4"/>
  <c r="E84" i="4"/>
  <c r="F84" i="4"/>
  <c r="F31" i="4"/>
  <c r="F58" i="4"/>
  <c r="E15" i="14"/>
  <c r="E13" i="14"/>
  <c r="E23" i="14"/>
  <c r="G23" i="14"/>
  <c r="E27" i="14"/>
  <c r="E36" i="14"/>
  <c r="G36" i="14" s="1"/>
  <c r="E44" i="14"/>
  <c r="E47" i="14"/>
  <c r="E49" i="14"/>
  <c r="E52" i="14"/>
  <c r="D15" i="14"/>
  <c r="G15" i="14" s="1"/>
  <c r="D23" i="14"/>
  <c r="D27" i="14"/>
  <c r="D36" i="14"/>
  <c r="D44" i="14"/>
  <c r="G44" i="14" s="1"/>
  <c r="D47" i="14"/>
  <c r="D42" i="14"/>
  <c r="D49" i="14"/>
  <c r="D52" i="14"/>
  <c r="F16" i="14"/>
  <c r="F19" i="14"/>
  <c r="F21" i="14"/>
  <c r="F24" i="14"/>
  <c r="F25" i="14"/>
  <c r="F28" i="14"/>
  <c r="F27" i="14" s="1"/>
  <c r="F31" i="14"/>
  <c r="F33" i="14"/>
  <c r="F37" i="14"/>
  <c r="F39" i="14"/>
  <c r="F40" i="14"/>
  <c r="F46" i="14"/>
  <c r="F44" i="14"/>
  <c r="F42" i="14" s="1"/>
  <c r="F52" i="14"/>
  <c r="F34" i="14"/>
  <c r="F35" i="14"/>
  <c r="F48" i="14"/>
  <c r="F51" i="14"/>
  <c r="E11" i="12"/>
  <c r="E15" i="12"/>
  <c r="E19" i="12"/>
  <c r="E23" i="12"/>
  <c r="F23" i="12" s="1"/>
  <c r="E25" i="12"/>
  <c r="E29" i="12"/>
  <c r="E38" i="12"/>
  <c r="E39" i="12"/>
  <c r="E37" i="12"/>
  <c r="E40" i="12"/>
  <c r="E97" i="12"/>
  <c r="E99" i="12"/>
  <c r="F99" i="12"/>
  <c r="E102" i="12"/>
  <c r="E106" i="12"/>
  <c r="F106" i="12" s="1"/>
  <c r="E110" i="12"/>
  <c r="E112" i="12"/>
  <c r="F112" i="12" s="1"/>
  <c r="E116" i="12"/>
  <c r="E117" i="12"/>
  <c r="E118" i="12"/>
  <c r="D11" i="12"/>
  <c r="F11" i="12"/>
  <c r="D15" i="12"/>
  <c r="D19" i="12"/>
  <c r="D23" i="12"/>
  <c r="D25" i="12"/>
  <c r="D29" i="12"/>
  <c r="D38" i="12"/>
  <c r="D39" i="12"/>
  <c r="D40" i="12"/>
  <c r="F40" i="12" s="1"/>
  <c r="D97" i="12"/>
  <c r="D99" i="12"/>
  <c r="D102" i="12"/>
  <c r="D106" i="12"/>
  <c r="D110" i="12"/>
  <c r="F110" i="12" s="1"/>
  <c r="D112" i="12"/>
  <c r="D116" i="12"/>
  <c r="D140" i="12" s="1"/>
  <c r="D117" i="12"/>
  <c r="D141" i="12" s="1"/>
  <c r="D118" i="12"/>
  <c r="D142" i="12"/>
  <c r="E135" i="12"/>
  <c r="D135" i="12"/>
  <c r="D131" i="12"/>
  <c r="E131" i="12"/>
  <c r="F130" i="12"/>
  <c r="E127" i="12"/>
  <c r="D127" i="12"/>
  <c r="F126" i="12"/>
  <c r="F125" i="12"/>
  <c r="F124" i="12"/>
  <c r="E123" i="12"/>
  <c r="F123" i="12" s="1"/>
  <c r="D123" i="12"/>
  <c r="F122" i="12"/>
  <c r="F121" i="12"/>
  <c r="E119" i="12"/>
  <c r="D119" i="12"/>
  <c r="F119" i="12"/>
  <c r="F111" i="12"/>
  <c r="F108" i="12"/>
  <c r="F107" i="12"/>
  <c r="F105" i="12"/>
  <c r="F103" i="12"/>
  <c r="F102" i="12"/>
  <c r="F101" i="12"/>
  <c r="F100" i="12"/>
  <c r="F98" i="12"/>
  <c r="F97" i="12"/>
  <c r="F96" i="12"/>
  <c r="F95" i="12"/>
  <c r="F94" i="12"/>
  <c r="E93" i="12"/>
  <c r="F93" i="12" s="1"/>
  <c r="D93" i="12"/>
  <c r="F92" i="12"/>
  <c r="F91" i="12"/>
  <c r="F90" i="12"/>
  <c r="E89" i="12"/>
  <c r="D89" i="12"/>
  <c r="F89" i="12" s="1"/>
  <c r="E87" i="12"/>
  <c r="D87" i="12"/>
  <c r="F86" i="12"/>
  <c r="F84" i="12"/>
  <c r="E83" i="12"/>
  <c r="F83" i="12"/>
  <c r="D83" i="12"/>
  <c r="F82" i="12"/>
  <c r="E81" i="12"/>
  <c r="F81" i="12"/>
  <c r="D81" i="12"/>
  <c r="F80" i="12"/>
  <c r="F79" i="12"/>
  <c r="F78" i="12"/>
  <c r="E77" i="12"/>
  <c r="D77" i="12"/>
  <c r="F77" i="12" s="1"/>
  <c r="F76" i="12"/>
  <c r="F74" i="12"/>
  <c r="E73" i="12"/>
  <c r="D73" i="12"/>
  <c r="F73" i="12"/>
  <c r="F72" i="12"/>
  <c r="F71" i="12"/>
  <c r="F70" i="12"/>
  <c r="E69" i="12"/>
  <c r="D69" i="12"/>
  <c r="F68" i="12"/>
  <c r="F67" i="12"/>
  <c r="F66" i="12"/>
  <c r="E65" i="12"/>
  <c r="D65" i="12"/>
  <c r="F64" i="12"/>
  <c r="F63" i="12"/>
  <c r="F62" i="12"/>
  <c r="E61" i="12"/>
  <c r="D61" i="12"/>
  <c r="F61" i="12" s="1"/>
  <c r="F60" i="12"/>
  <c r="F59" i="12"/>
  <c r="F58" i="12"/>
  <c r="E57" i="12"/>
  <c r="D57" i="12"/>
  <c r="F56" i="12"/>
  <c r="F55" i="12"/>
  <c r="F54" i="12"/>
  <c r="E53" i="12"/>
  <c r="D53" i="12"/>
  <c r="F52" i="12"/>
  <c r="F50" i="12"/>
  <c r="E49" i="12"/>
  <c r="D49" i="12"/>
  <c r="F48" i="12"/>
  <c r="F46" i="12"/>
  <c r="E45" i="12"/>
  <c r="D45" i="12"/>
  <c r="F45" i="12" s="1"/>
  <c r="F44" i="12"/>
  <c r="F42" i="12"/>
  <c r="E41" i="12"/>
  <c r="D41" i="12"/>
  <c r="F41" i="12"/>
  <c r="E36" i="12"/>
  <c r="D36" i="12"/>
  <c r="E35" i="12"/>
  <c r="D35" i="12"/>
  <c r="F35" i="12" s="1"/>
  <c r="E34" i="12"/>
  <c r="F34" i="12" s="1"/>
  <c r="D34" i="12"/>
  <c r="F32" i="12"/>
  <c r="F31" i="12"/>
  <c r="F30" i="12"/>
  <c r="F28" i="12"/>
  <c r="F27" i="12"/>
  <c r="F26" i="12"/>
  <c r="F24" i="12"/>
  <c r="F22" i="12"/>
  <c r="F21" i="12"/>
  <c r="F20" i="12"/>
  <c r="F19" i="12"/>
  <c r="F18" i="12"/>
  <c r="F17" i="12"/>
  <c r="F16" i="12"/>
  <c r="F14" i="12"/>
  <c r="F13" i="12"/>
  <c r="F12" i="12"/>
  <c r="D12" i="13"/>
  <c r="D16" i="13"/>
  <c r="E16" i="13" s="1"/>
  <c r="D20" i="13"/>
  <c r="D24" i="13"/>
  <c r="D29" i="13"/>
  <c r="D31" i="13"/>
  <c r="D33" i="13"/>
  <c r="D36" i="13"/>
  <c r="D35" i="13"/>
  <c r="D40" i="13"/>
  <c r="D43" i="13"/>
  <c r="D45" i="13"/>
  <c r="D50" i="13"/>
  <c r="D53" i="13"/>
  <c r="D55" i="13"/>
  <c r="D58" i="13"/>
  <c r="D61" i="13"/>
  <c r="D66" i="13"/>
  <c r="E66" i="13"/>
  <c r="D67" i="13"/>
  <c r="D68" i="13"/>
  <c r="E68" i="13" s="1"/>
  <c r="C12" i="13"/>
  <c r="C16" i="13"/>
  <c r="C20" i="13"/>
  <c r="C24" i="13"/>
  <c r="E24" i="13" s="1"/>
  <c r="C29" i="13"/>
  <c r="C31" i="13"/>
  <c r="C33" i="13"/>
  <c r="C36" i="13"/>
  <c r="C40" i="13"/>
  <c r="C43" i="13"/>
  <c r="C45" i="13"/>
  <c r="C50" i="13"/>
  <c r="C53" i="13"/>
  <c r="C55" i="13"/>
  <c r="C58" i="13"/>
  <c r="C61" i="13"/>
  <c r="C66" i="13"/>
  <c r="C67" i="13"/>
  <c r="C68" i="13"/>
  <c r="E88" i="13"/>
  <c r="D85" i="13"/>
  <c r="C85" i="13"/>
  <c r="E85" i="13" s="1"/>
  <c r="E84" i="13"/>
  <c r="D81" i="13"/>
  <c r="C81" i="13"/>
  <c r="E81" i="13" s="1"/>
  <c r="E80" i="13"/>
  <c r="D77" i="13"/>
  <c r="C77" i="13"/>
  <c r="E77" i="13" s="1"/>
  <c r="E76" i="13"/>
  <c r="E75" i="13"/>
  <c r="E74" i="13"/>
  <c r="D73" i="13"/>
  <c r="C73" i="13"/>
  <c r="E72" i="13"/>
  <c r="E71" i="13"/>
  <c r="E70" i="13"/>
  <c r="D69" i="13"/>
  <c r="C69" i="13"/>
  <c r="E69" i="13"/>
  <c r="E67" i="13"/>
  <c r="E62" i="13"/>
  <c r="E61" i="13"/>
  <c r="E60" i="13"/>
  <c r="E58" i="13"/>
  <c r="E57" i="13"/>
  <c r="E56" i="13"/>
  <c r="E52" i="13"/>
  <c r="E51" i="13"/>
  <c r="E48" i="13"/>
  <c r="E47" i="13"/>
  <c r="E46" i="13"/>
  <c r="E44" i="13"/>
  <c r="E42" i="13"/>
  <c r="E41" i="13"/>
  <c r="E38" i="13"/>
  <c r="E37" i="13"/>
  <c r="E36" i="13"/>
  <c r="E34" i="13"/>
  <c r="E32" i="13"/>
  <c r="E30" i="13"/>
  <c r="E29" i="13"/>
  <c r="E27" i="13"/>
  <c r="E25" i="13"/>
  <c r="E23" i="13"/>
  <c r="E22" i="13"/>
  <c r="E21" i="13"/>
  <c r="E19" i="13"/>
  <c r="E17" i="13"/>
  <c r="E15" i="13"/>
  <c r="E14" i="13"/>
  <c r="E13" i="13"/>
  <c r="E12" i="13"/>
  <c r="G48" i="14"/>
  <c r="G47" i="14"/>
  <c r="G39" i="14"/>
  <c r="G37" i="14"/>
  <c r="G35" i="14"/>
  <c r="G34" i="14"/>
  <c r="G33" i="14"/>
  <c r="G31" i="14"/>
  <c r="G25" i="14"/>
  <c r="G24" i="14"/>
  <c r="G21" i="14"/>
  <c r="G19" i="14"/>
  <c r="G16" i="14"/>
  <c r="F144" i="4"/>
  <c r="F62" i="4"/>
  <c r="D15" i="10"/>
  <c r="D23" i="10"/>
  <c r="D27" i="10"/>
  <c r="D36" i="10"/>
  <c r="H36" i="10"/>
  <c r="D44" i="10"/>
  <c r="D42" i="10"/>
  <c r="D47" i="10"/>
  <c r="D49" i="10"/>
  <c r="D52" i="10"/>
  <c r="D11" i="8"/>
  <c r="D15" i="8"/>
  <c r="D19" i="8"/>
  <c r="D23" i="8"/>
  <c r="D25" i="8"/>
  <c r="H25" i="8" s="1"/>
  <c r="D29" i="8"/>
  <c r="D38" i="8"/>
  <c r="D39" i="8"/>
  <c r="D40" i="8"/>
  <c r="D142" i="8" s="1"/>
  <c r="H142" i="8" s="1"/>
  <c r="D97" i="8"/>
  <c r="H97" i="8"/>
  <c r="D99" i="8"/>
  <c r="D102" i="8"/>
  <c r="H102" i="8" s="1"/>
  <c r="D106" i="8"/>
  <c r="D110" i="8"/>
  <c r="D112" i="8"/>
  <c r="D116" i="8"/>
  <c r="D117" i="8"/>
  <c r="D118" i="8"/>
  <c r="D87" i="8"/>
  <c r="D127" i="8"/>
  <c r="D123" i="8"/>
  <c r="D119" i="8"/>
  <c r="D93" i="8"/>
  <c r="D89" i="8"/>
  <c r="D83" i="8"/>
  <c r="D81" i="8"/>
  <c r="D77" i="8"/>
  <c r="D73" i="8"/>
  <c r="D69" i="8"/>
  <c r="D65" i="8"/>
  <c r="D61" i="8"/>
  <c r="D57" i="8"/>
  <c r="D53" i="8"/>
  <c r="D49" i="8"/>
  <c r="D45" i="8"/>
  <c r="D41" i="8"/>
  <c r="D36" i="8"/>
  <c r="D35" i="8"/>
  <c r="D34" i="8"/>
  <c r="F40" i="8"/>
  <c r="F118" i="8"/>
  <c r="F115" i="8" s="1"/>
  <c r="F39" i="8"/>
  <c r="F141" i="8"/>
  <c r="F117" i="8"/>
  <c r="D141" i="8"/>
  <c r="F38" i="8"/>
  <c r="F116" i="8"/>
  <c r="F11" i="8"/>
  <c r="F15" i="8"/>
  <c r="G15" i="8"/>
  <c r="F19" i="8"/>
  <c r="F23" i="8"/>
  <c r="F25" i="8"/>
  <c r="F29" i="8"/>
  <c r="H29" i="8" s="1"/>
  <c r="F97" i="8"/>
  <c r="F99" i="8"/>
  <c r="F102" i="8"/>
  <c r="F106" i="8"/>
  <c r="H106" i="8"/>
  <c r="F110" i="8"/>
  <c r="F112" i="8"/>
  <c r="H13" i="8"/>
  <c r="H14" i="8"/>
  <c r="H16" i="8"/>
  <c r="H17" i="8"/>
  <c r="H18" i="8"/>
  <c r="H20" i="8"/>
  <c r="H21" i="8"/>
  <c r="H22" i="8"/>
  <c r="H23" i="8"/>
  <c r="H24" i="8"/>
  <c r="H26" i="8"/>
  <c r="H27" i="8"/>
  <c r="H28" i="8"/>
  <c r="H30" i="8"/>
  <c r="H31" i="8"/>
  <c r="H32" i="8"/>
  <c r="F34" i="8"/>
  <c r="F35" i="8"/>
  <c r="F36" i="8"/>
  <c r="F41" i="8"/>
  <c r="H41" i="8" s="1"/>
  <c r="H42" i="8"/>
  <c r="H43" i="8"/>
  <c r="H44" i="8"/>
  <c r="F45" i="8"/>
  <c r="H45" i="8"/>
  <c r="H46" i="8"/>
  <c r="H47" i="8"/>
  <c r="H48" i="8"/>
  <c r="F49" i="8"/>
  <c r="H50" i="8"/>
  <c r="H51" i="8"/>
  <c r="H52" i="8"/>
  <c r="F53" i="8"/>
  <c r="H53" i="8"/>
  <c r="H54" i="8"/>
  <c r="H55" i="8"/>
  <c r="H56" i="8"/>
  <c r="F57" i="8"/>
  <c r="H58" i="8"/>
  <c r="H59" i="8"/>
  <c r="H60" i="8"/>
  <c r="F61" i="8"/>
  <c r="H62" i="8"/>
  <c r="H63" i="8"/>
  <c r="H64" i="8"/>
  <c r="F65" i="8"/>
  <c r="H66" i="8"/>
  <c r="H67" i="8"/>
  <c r="H68" i="8"/>
  <c r="F69" i="8"/>
  <c r="H69" i="8"/>
  <c r="H70" i="8"/>
  <c r="H71" i="8"/>
  <c r="H72" i="8"/>
  <c r="F73" i="8"/>
  <c r="H74" i="8"/>
  <c r="H75" i="8"/>
  <c r="H76" i="8"/>
  <c r="F77" i="8"/>
  <c r="H77" i="8"/>
  <c r="H78" i="8"/>
  <c r="H79" i="8"/>
  <c r="H80" i="8"/>
  <c r="F81" i="8"/>
  <c r="H81" i="8" s="1"/>
  <c r="H82" i="8"/>
  <c r="F83" i="8"/>
  <c r="H84" i="8"/>
  <c r="H85" i="8"/>
  <c r="H86" i="8"/>
  <c r="F87" i="8"/>
  <c r="H87" i="8"/>
  <c r="H88" i="8"/>
  <c r="F89" i="8"/>
  <c r="H90" i="8"/>
  <c r="H91" i="8"/>
  <c r="H92" i="8"/>
  <c r="F93" i="8"/>
  <c r="H93" i="8"/>
  <c r="H94" i="8"/>
  <c r="H95" i="8"/>
  <c r="H96" i="8"/>
  <c r="H98" i="8"/>
  <c r="H99" i="8"/>
  <c r="H100" i="8"/>
  <c r="H101" i="8"/>
  <c r="H103" i="8"/>
  <c r="H104" i="8"/>
  <c r="H105" i="8"/>
  <c r="H107" i="8"/>
  <c r="H108" i="8"/>
  <c r="H111" i="8"/>
  <c r="H113" i="8"/>
  <c r="H114" i="8"/>
  <c r="H116" i="8"/>
  <c r="H117" i="8"/>
  <c r="F119" i="8"/>
  <c r="H119" i="8"/>
  <c r="H120" i="8"/>
  <c r="H121" i="8"/>
  <c r="H122" i="8"/>
  <c r="F123" i="8"/>
  <c r="H124" i="8"/>
  <c r="H125" i="8"/>
  <c r="H126" i="8"/>
  <c r="F127" i="8"/>
  <c r="H127" i="8"/>
  <c r="H130" i="8"/>
  <c r="F131" i="8"/>
  <c r="H131" i="8" s="1"/>
  <c r="D131" i="8"/>
  <c r="H134" i="8"/>
  <c r="F135" i="8"/>
  <c r="D135" i="8"/>
  <c r="H137" i="8"/>
  <c r="H12" i="8"/>
  <c r="C12" i="9"/>
  <c r="C16" i="9"/>
  <c r="C20" i="9"/>
  <c r="C24" i="9"/>
  <c r="C29" i="9"/>
  <c r="C31" i="9"/>
  <c r="C28" i="9"/>
  <c r="C34" i="9"/>
  <c r="C33" i="9"/>
  <c r="C38" i="9"/>
  <c r="C41" i="9"/>
  <c r="C43" i="9"/>
  <c r="C48" i="9"/>
  <c r="C51" i="9"/>
  <c r="C89" i="9" s="1"/>
  <c r="C53" i="9"/>
  <c r="C56" i="9"/>
  <c r="C64" i="9"/>
  <c r="C65" i="9"/>
  <c r="C66" i="9"/>
  <c r="C75" i="9"/>
  <c r="C71" i="9"/>
  <c r="C67" i="9"/>
  <c r="E16" i="9"/>
  <c r="G17" i="9"/>
  <c r="G19" i="9"/>
  <c r="E20" i="9"/>
  <c r="F20" i="9" s="1"/>
  <c r="G21" i="9"/>
  <c r="G22" i="9"/>
  <c r="G23" i="9"/>
  <c r="E24" i="9"/>
  <c r="G24" i="9"/>
  <c r="G25" i="9"/>
  <c r="G26" i="9"/>
  <c r="G27" i="9"/>
  <c r="E31" i="9"/>
  <c r="G29" i="9"/>
  <c r="G30" i="9"/>
  <c r="G32" i="9"/>
  <c r="E34" i="9"/>
  <c r="E33" i="9"/>
  <c r="G35" i="9"/>
  <c r="G36" i="9"/>
  <c r="E38" i="9"/>
  <c r="F38" i="9"/>
  <c r="E41" i="9"/>
  <c r="G41" i="9" s="1"/>
  <c r="E43" i="9"/>
  <c r="G39" i="9"/>
  <c r="G40" i="9"/>
  <c r="G42" i="9"/>
  <c r="G43" i="9"/>
  <c r="G44" i="9"/>
  <c r="G45" i="9"/>
  <c r="G46" i="9"/>
  <c r="E48" i="9"/>
  <c r="E51" i="9"/>
  <c r="E53" i="9"/>
  <c r="G49" i="9"/>
  <c r="G50" i="9"/>
  <c r="G52" i="9"/>
  <c r="G54" i="9"/>
  <c r="G55" i="9"/>
  <c r="E56" i="9"/>
  <c r="E59" i="9"/>
  <c r="C59" i="9"/>
  <c r="G59" i="9"/>
  <c r="G60" i="9"/>
  <c r="G61" i="9"/>
  <c r="G62" i="9"/>
  <c r="E64" i="9"/>
  <c r="E65" i="9"/>
  <c r="E66" i="9"/>
  <c r="G66" i="9"/>
  <c r="E67" i="9"/>
  <c r="G67" i="9"/>
  <c r="G69" i="9"/>
  <c r="G70" i="9"/>
  <c r="E71" i="9"/>
  <c r="G71" i="9"/>
  <c r="G72" i="9"/>
  <c r="G73" i="9"/>
  <c r="G74" i="9"/>
  <c r="E75" i="9"/>
  <c r="G78" i="9"/>
  <c r="E79" i="9"/>
  <c r="C79" i="9"/>
  <c r="G82" i="9"/>
  <c r="E83" i="9"/>
  <c r="G83" i="9"/>
  <c r="C83" i="9"/>
  <c r="G84" i="9"/>
  <c r="G85" i="9"/>
  <c r="G86" i="9"/>
  <c r="E12" i="9"/>
  <c r="E88" i="9"/>
  <c r="G14" i="9"/>
  <c r="G15" i="9"/>
  <c r="G13" i="9"/>
  <c r="G12" i="9"/>
  <c r="F36" i="10"/>
  <c r="F44" i="10"/>
  <c r="F47" i="10"/>
  <c r="F49" i="10"/>
  <c r="H49" i="10" s="1"/>
  <c r="F52" i="10"/>
  <c r="F15" i="10"/>
  <c r="F23" i="10"/>
  <c r="F27" i="10"/>
  <c r="H26" i="10"/>
  <c r="H28" i="10"/>
  <c r="H31" i="10"/>
  <c r="H33" i="10"/>
  <c r="H34" i="10"/>
  <c r="H35" i="10"/>
  <c r="H37" i="10"/>
  <c r="H39" i="10"/>
  <c r="H40" i="10"/>
  <c r="H41" i="10"/>
  <c r="H45" i="10"/>
  <c r="H46" i="10"/>
  <c r="H47" i="10"/>
  <c r="H48" i="10"/>
  <c r="H50" i="10"/>
  <c r="H51" i="10"/>
  <c r="H53" i="10"/>
  <c r="H54" i="10"/>
  <c r="H55" i="10"/>
  <c r="H56" i="10"/>
  <c r="H57" i="10"/>
  <c r="H24" i="10"/>
  <c r="H25" i="10"/>
  <c r="H21" i="10"/>
  <c r="H19" i="10"/>
  <c r="H16" i="10"/>
  <c r="D59" i="9"/>
  <c r="E11" i="8"/>
  <c r="E15" i="8"/>
  <c r="E19" i="8"/>
  <c r="E23" i="8"/>
  <c r="G23" i="8"/>
  <c r="E25" i="8"/>
  <c r="E29" i="8"/>
  <c r="E38" i="8"/>
  <c r="E39" i="8"/>
  <c r="G39" i="8" s="1"/>
  <c r="E40" i="8"/>
  <c r="E97" i="8"/>
  <c r="E99" i="8"/>
  <c r="E102" i="8"/>
  <c r="E106" i="8"/>
  <c r="G106" i="8" s="1"/>
  <c r="E110" i="8"/>
  <c r="E112" i="8"/>
  <c r="E116" i="8"/>
  <c r="E117" i="8"/>
  <c r="E118" i="8"/>
  <c r="G137" i="8"/>
  <c r="E135" i="8"/>
  <c r="E131" i="8"/>
  <c r="G130" i="8"/>
  <c r="E127" i="8"/>
  <c r="G127" i="8" s="1"/>
  <c r="G126" i="8"/>
  <c r="G125" i="8"/>
  <c r="E123" i="8"/>
  <c r="G122" i="8"/>
  <c r="G121" i="8"/>
  <c r="E119" i="8"/>
  <c r="G119" i="8" s="1"/>
  <c r="G118" i="8"/>
  <c r="G114" i="8"/>
  <c r="G113" i="8"/>
  <c r="G108" i="8"/>
  <c r="G107" i="8"/>
  <c r="G105" i="8"/>
  <c r="G103" i="8"/>
  <c r="G101" i="8"/>
  <c r="G100" i="8"/>
  <c r="G99" i="8"/>
  <c r="G98" i="8"/>
  <c r="G97" i="8"/>
  <c r="G96" i="8"/>
  <c r="G95" i="8"/>
  <c r="G94" i="8"/>
  <c r="E93" i="8"/>
  <c r="G92" i="8"/>
  <c r="G91" i="8"/>
  <c r="G90" i="8"/>
  <c r="E89" i="8"/>
  <c r="E87" i="8"/>
  <c r="G86" i="8"/>
  <c r="G84" i="8"/>
  <c r="E83" i="8"/>
  <c r="G82" i="8"/>
  <c r="E81" i="8"/>
  <c r="G80" i="8"/>
  <c r="G79" i="8"/>
  <c r="G78" i="8"/>
  <c r="E77" i="8"/>
  <c r="G76" i="8"/>
  <c r="G74" i="8"/>
  <c r="E73" i="8"/>
  <c r="G72" i="8"/>
  <c r="G71" i="8"/>
  <c r="G70" i="8"/>
  <c r="E69" i="8"/>
  <c r="G69" i="8"/>
  <c r="G68" i="8"/>
  <c r="G67" i="8"/>
  <c r="G66" i="8"/>
  <c r="E65" i="8"/>
  <c r="G65" i="8" s="1"/>
  <c r="G64" i="8"/>
  <c r="G63" i="8"/>
  <c r="G62" i="8"/>
  <c r="E61" i="8"/>
  <c r="G61" i="8"/>
  <c r="G60" i="8"/>
  <c r="G59" i="8"/>
  <c r="G58" i="8"/>
  <c r="E57" i="8"/>
  <c r="G56" i="8"/>
  <c r="G54" i="8"/>
  <c r="E53" i="8"/>
  <c r="G53" i="8" s="1"/>
  <c r="G52" i="8"/>
  <c r="G50" i="8"/>
  <c r="E49" i="8"/>
  <c r="G48" i="8"/>
  <c r="G46" i="8"/>
  <c r="E45" i="8"/>
  <c r="G44" i="8"/>
  <c r="G42" i="8"/>
  <c r="E41" i="8"/>
  <c r="G41" i="8"/>
  <c r="G38" i="8"/>
  <c r="E36" i="8"/>
  <c r="E35" i="8"/>
  <c r="E34" i="8"/>
  <c r="G34" i="8" s="1"/>
  <c r="G32" i="8"/>
  <c r="G31" i="8"/>
  <c r="G30" i="8"/>
  <c r="G28" i="8"/>
  <c r="G27" i="8"/>
  <c r="G26" i="8"/>
  <c r="G24" i="8"/>
  <c r="G22" i="8"/>
  <c r="G21" i="8"/>
  <c r="G20" i="8"/>
  <c r="G19" i="8"/>
  <c r="G18" i="8"/>
  <c r="G17" i="8"/>
  <c r="G16" i="8"/>
  <c r="G14" i="8"/>
  <c r="G13" i="8"/>
  <c r="G12" i="8"/>
  <c r="D12" i="9"/>
  <c r="D16" i="9"/>
  <c r="D20" i="9"/>
  <c r="D24" i="9"/>
  <c r="D29" i="9"/>
  <c r="D31" i="9"/>
  <c r="D34" i="9"/>
  <c r="D33" i="9" s="1"/>
  <c r="D38" i="9"/>
  <c r="D41" i="9"/>
  <c r="D37" i="9"/>
  <c r="D43" i="9"/>
  <c r="D48" i="9"/>
  <c r="D51" i="9"/>
  <c r="D53" i="9"/>
  <c r="D90" i="9" s="1"/>
  <c r="D56" i="9"/>
  <c r="D64" i="9"/>
  <c r="D63" i="9" s="1"/>
  <c r="D65" i="9"/>
  <c r="D66" i="9"/>
  <c r="F66" i="9" s="1"/>
  <c r="F85" i="9"/>
  <c r="D83" i="9"/>
  <c r="D79" i="9"/>
  <c r="F78" i="9"/>
  <c r="D75" i="9"/>
  <c r="F74" i="9"/>
  <c r="F73" i="9"/>
  <c r="D71" i="9"/>
  <c r="F71" i="9" s="1"/>
  <c r="F70" i="9"/>
  <c r="F69" i="9"/>
  <c r="D67" i="9"/>
  <c r="F55" i="9"/>
  <c r="F54" i="9"/>
  <c r="F53" i="9"/>
  <c r="F50" i="9"/>
  <c r="F49" i="9"/>
  <c r="F46" i="9"/>
  <c r="F45" i="9"/>
  <c r="F44" i="9"/>
  <c r="F42" i="9"/>
  <c r="F41" i="9"/>
  <c r="F40" i="9"/>
  <c r="F39" i="9"/>
  <c r="F36" i="9"/>
  <c r="F35" i="9"/>
  <c r="F32" i="9"/>
  <c r="F30" i="9"/>
  <c r="F27" i="9"/>
  <c r="F25" i="9"/>
  <c r="F23" i="9"/>
  <c r="F22" i="9"/>
  <c r="F21" i="9"/>
  <c r="F19" i="9"/>
  <c r="F17" i="9"/>
  <c r="F15" i="9"/>
  <c r="F14" i="9"/>
  <c r="F13" i="9"/>
  <c r="E15" i="10"/>
  <c r="E23" i="10"/>
  <c r="E27" i="10"/>
  <c r="E13" i="10"/>
  <c r="E36" i="10"/>
  <c r="E44" i="10"/>
  <c r="E47" i="10"/>
  <c r="E42" i="10"/>
  <c r="E49" i="10"/>
  <c r="E52" i="10"/>
  <c r="G52" i="10"/>
  <c r="G46" i="10"/>
  <c r="G40" i="10"/>
  <c r="G39" i="10"/>
  <c r="G37" i="10"/>
  <c r="G36" i="10"/>
  <c r="G35" i="10"/>
  <c r="G34" i="10"/>
  <c r="G33" i="10"/>
  <c r="G31" i="10"/>
  <c r="G25" i="10"/>
  <c r="G24" i="10"/>
  <c r="G23" i="10"/>
  <c r="G21" i="10"/>
  <c r="G19" i="10"/>
  <c r="G16" i="10"/>
  <c r="D18" i="6"/>
  <c r="D22" i="6"/>
  <c r="D26" i="6"/>
  <c r="D30" i="6"/>
  <c r="D35" i="6"/>
  <c r="D37" i="6"/>
  <c r="D40" i="6"/>
  <c r="D44" i="6"/>
  <c r="D47" i="6"/>
  <c r="D49" i="6"/>
  <c r="D55" i="6"/>
  <c r="D57" i="6"/>
  <c r="D59" i="6"/>
  <c r="D65" i="6"/>
  <c r="D66" i="6"/>
  <c r="D67" i="6"/>
  <c r="E18" i="6"/>
  <c r="E67" i="6"/>
  <c r="F67" i="6" s="1"/>
  <c r="E65" i="6"/>
  <c r="E66" i="6"/>
  <c r="E64" i="6" s="1"/>
  <c r="E22" i="6"/>
  <c r="F22" i="6" s="1"/>
  <c r="E26" i="6"/>
  <c r="E30" i="6"/>
  <c r="F30" i="6" s="1"/>
  <c r="E35" i="6"/>
  <c r="F35" i="6"/>
  <c r="E37" i="6"/>
  <c r="E40" i="6"/>
  <c r="E44" i="6"/>
  <c r="E47" i="6"/>
  <c r="E49" i="6"/>
  <c r="E55" i="6"/>
  <c r="E57" i="6"/>
  <c r="E59" i="6"/>
  <c r="C35" i="6"/>
  <c r="C37" i="6"/>
  <c r="C34" i="6" s="1"/>
  <c r="C18" i="6"/>
  <c r="C22" i="6"/>
  <c r="C26" i="6"/>
  <c r="G26" i="6" s="1"/>
  <c r="C30" i="6"/>
  <c r="C40" i="6"/>
  <c r="C44" i="6"/>
  <c r="C47" i="6"/>
  <c r="C49" i="6"/>
  <c r="C55" i="6"/>
  <c r="C57" i="6"/>
  <c r="C59" i="6"/>
  <c r="C65" i="6"/>
  <c r="C66" i="6"/>
  <c r="C67" i="6"/>
  <c r="C64" i="6" s="1"/>
  <c r="C84" i="6"/>
  <c r="D80" i="6"/>
  <c r="D76" i="6"/>
  <c r="D72" i="6"/>
  <c r="D68" i="6"/>
  <c r="C90" i="6"/>
  <c r="G22" i="6"/>
  <c r="G23" i="6"/>
  <c r="G25" i="6"/>
  <c r="G27" i="6"/>
  <c r="G28" i="6"/>
  <c r="G29" i="6"/>
  <c r="G31" i="6"/>
  <c r="G33" i="6"/>
  <c r="G36" i="6"/>
  <c r="G37" i="6"/>
  <c r="G38" i="6"/>
  <c r="G41" i="6"/>
  <c r="G42" i="6"/>
  <c r="G46" i="6"/>
  <c r="G48" i="6"/>
  <c r="G50" i="6"/>
  <c r="G51" i="6"/>
  <c r="G53" i="6"/>
  <c r="G56" i="6"/>
  <c r="G60" i="6"/>
  <c r="G61" i="6"/>
  <c r="G66" i="6"/>
  <c r="E68" i="6"/>
  <c r="C68" i="6"/>
  <c r="G68" i="6" s="1"/>
  <c r="G70" i="6"/>
  <c r="G71" i="6"/>
  <c r="E72" i="6"/>
  <c r="F72" i="6" s="1"/>
  <c r="C72" i="6"/>
  <c r="G72" i="6" s="1"/>
  <c r="G73" i="6"/>
  <c r="G74" i="6"/>
  <c r="G75" i="6"/>
  <c r="E76" i="6"/>
  <c r="C76" i="6"/>
  <c r="G79" i="6"/>
  <c r="E80" i="6"/>
  <c r="C80" i="6"/>
  <c r="G83" i="6"/>
  <c r="E84" i="6"/>
  <c r="G84" i="6" s="1"/>
  <c r="G86" i="6"/>
  <c r="G87" i="6"/>
  <c r="G19" i="6"/>
  <c r="G20" i="6"/>
  <c r="G21" i="6"/>
  <c r="F31" i="6"/>
  <c r="F33" i="6"/>
  <c r="F36" i="6"/>
  <c r="F37" i="6"/>
  <c r="F38" i="6"/>
  <c r="F41" i="6"/>
  <c r="F42" i="6"/>
  <c r="F46" i="6"/>
  <c r="F48" i="6"/>
  <c r="F49" i="6"/>
  <c r="F50" i="6"/>
  <c r="F51" i="6"/>
  <c r="F53" i="6"/>
  <c r="F56" i="6"/>
  <c r="F59" i="6"/>
  <c r="F60" i="6"/>
  <c r="F61" i="6"/>
  <c r="F71" i="6"/>
  <c r="F75" i="6"/>
  <c r="F79" i="6"/>
  <c r="F83" i="6"/>
  <c r="F29" i="6"/>
  <c r="F28" i="6"/>
  <c r="F27" i="6"/>
  <c r="F25" i="6"/>
  <c r="F23" i="6"/>
  <c r="F20" i="6"/>
  <c r="F21" i="6"/>
  <c r="F19" i="6"/>
  <c r="D84" i="6"/>
  <c r="F78" i="4"/>
  <c r="F135" i="4"/>
  <c r="F132" i="4"/>
  <c r="F110" i="4"/>
  <c r="F109" i="4"/>
  <c r="E107" i="4"/>
  <c r="F107" i="4"/>
  <c r="F106" i="4"/>
  <c r="F104" i="4"/>
  <c r="E88" i="4"/>
  <c r="F83" i="4"/>
  <c r="F82" i="4"/>
  <c r="F81" i="4"/>
  <c r="E80" i="4"/>
  <c r="F80" i="4"/>
  <c r="F77" i="4"/>
  <c r="E76" i="4"/>
  <c r="F75" i="4"/>
  <c r="F74" i="4"/>
  <c r="F73" i="4"/>
  <c r="E72" i="4"/>
  <c r="F71" i="4"/>
  <c r="F70" i="4"/>
  <c r="F69" i="4"/>
  <c r="E68" i="4"/>
  <c r="F67" i="4"/>
  <c r="F66" i="4"/>
  <c r="F65" i="4"/>
  <c r="E64" i="4"/>
  <c r="F64" i="4"/>
  <c r="F63" i="4"/>
  <c r="F61" i="4"/>
  <c r="E60" i="4"/>
  <c r="F60" i="4"/>
  <c r="F59" i="4"/>
  <c r="F57" i="4"/>
  <c r="E56" i="4"/>
  <c r="F56" i="4"/>
  <c r="F55" i="4"/>
  <c r="F53" i="4"/>
  <c r="E52" i="4"/>
  <c r="F52" i="4"/>
  <c r="F51" i="4"/>
  <c r="F49" i="4"/>
  <c r="E48" i="4"/>
  <c r="F48" i="4"/>
  <c r="F39" i="4"/>
  <c r="F38" i="4"/>
  <c r="F37" i="4"/>
  <c r="F35" i="4"/>
  <c r="F34" i="4"/>
  <c r="F33" i="4"/>
  <c r="F29" i="4"/>
  <c r="F27" i="4"/>
  <c r="F26" i="4"/>
  <c r="F25" i="4"/>
  <c r="F23" i="4"/>
  <c r="F22" i="4"/>
  <c r="F21" i="4"/>
  <c r="F19" i="4"/>
  <c r="F18" i="4"/>
  <c r="F39" i="7"/>
  <c r="F15" i="7"/>
  <c r="G15" i="7" s="1"/>
  <c r="F19" i="7"/>
  <c r="F23" i="7"/>
  <c r="F27" i="7"/>
  <c r="F29" i="7"/>
  <c r="F33" i="7"/>
  <c r="H33" i="7" s="1"/>
  <c r="F42" i="7"/>
  <c r="F43" i="7"/>
  <c r="F44" i="7"/>
  <c r="F101" i="7"/>
  <c r="F103" i="7"/>
  <c r="F105" i="7"/>
  <c r="F109" i="7"/>
  <c r="F116" i="7"/>
  <c r="F117" i="7"/>
  <c r="F118" i="7"/>
  <c r="F38" i="7"/>
  <c r="E40" i="7"/>
  <c r="E15" i="7"/>
  <c r="E19" i="7"/>
  <c r="G19" i="7" s="1"/>
  <c r="E23" i="7"/>
  <c r="E27" i="7"/>
  <c r="E29" i="7"/>
  <c r="E33" i="7"/>
  <c r="E42" i="7"/>
  <c r="E43" i="7"/>
  <c r="E141" i="7"/>
  <c r="E44" i="7"/>
  <c r="E101" i="7"/>
  <c r="G101" i="7" s="1"/>
  <c r="E103" i="7"/>
  <c r="E105" i="7"/>
  <c r="E109" i="7"/>
  <c r="E116" i="7"/>
  <c r="E117" i="7"/>
  <c r="E118" i="7"/>
  <c r="E142" i="7"/>
  <c r="E39" i="7"/>
  <c r="E38" i="7"/>
  <c r="D40" i="7"/>
  <c r="D15" i="7"/>
  <c r="D19" i="7"/>
  <c r="D23" i="7"/>
  <c r="D27" i="7"/>
  <c r="D29" i="7"/>
  <c r="H29" i="7"/>
  <c r="D33" i="7"/>
  <c r="D42" i="7"/>
  <c r="D43" i="7"/>
  <c r="D44" i="7"/>
  <c r="D142" i="7" s="1"/>
  <c r="D101" i="7"/>
  <c r="D103" i="7"/>
  <c r="D105" i="7"/>
  <c r="D109" i="7"/>
  <c r="H109" i="7" s="1"/>
  <c r="D116" i="7"/>
  <c r="D117" i="7"/>
  <c r="D118" i="7"/>
  <c r="D39" i="7"/>
  <c r="D38" i="7"/>
  <c r="F40" i="7"/>
  <c r="H40" i="7" s="1"/>
  <c r="G39" i="7"/>
  <c r="F127" i="7"/>
  <c r="F123" i="7"/>
  <c r="F119" i="7"/>
  <c r="G119" i="7"/>
  <c r="F97" i="7"/>
  <c r="F93" i="7"/>
  <c r="F87" i="7"/>
  <c r="F85" i="7"/>
  <c r="H85" i="7" s="1"/>
  <c r="F81" i="7"/>
  <c r="F77" i="7"/>
  <c r="F73" i="7"/>
  <c r="F69" i="7"/>
  <c r="F65" i="7"/>
  <c r="F61" i="7"/>
  <c r="F57" i="7"/>
  <c r="F53" i="7"/>
  <c r="F49" i="7"/>
  <c r="G49" i="7" s="1"/>
  <c r="F45" i="7"/>
  <c r="E131" i="7"/>
  <c r="E127" i="7"/>
  <c r="G127" i="7"/>
  <c r="E123" i="7"/>
  <c r="E119" i="7"/>
  <c r="E97" i="7"/>
  <c r="E93" i="7"/>
  <c r="E87" i="7"/>
  <c r="E85" i="7"/>
  <c r="E81" i="7"/>
  <c r="E77" i="7"/>
  <c r="E73" i="7"/>
  <c r="G73" i="7" s="1"/>
  <c r="E69" i="7"/>
  <c r="E65" i="7"/>
  <c r="G65" i="7" s="1"/>
  <c r="E61" i="7"/>
  <c r="G61" i="7"/>
  <c r="E57" i="7"/>
  <c r="E53" i="7"/>
  <c r="G53" i="7" s="1"/>
  <c r="E49" i="7"/>
  <c r="E45" i="7"/>
  <c r="G45" i="7" s="1"/>
  <c r="D141" i="7"/>
  <c r="H19" i="7"/>
  <c r="H20" i="7"/>
  <c r="H21" i="7"/>
  <c r="H22" i="7"/>
  <c r="H23" i="7"/>
  <c r="H24" i="7"/>
  <c r="H25" i="7"/>
  <c r="H26" i="7"/>
  <c r="H27" i="7"/>
  <c r="H28" i="7"/>
  <c r="H30" i="7"/>
  <c r="H31" i="7"/>
  <c r="H32" i="7"/>
  <c r="H34" i="7"/>
  <c r="H35" i="7"/>
  <c r="H36" i="7"/>
  <c r="H42" i="7"/>
  <c r="H43" i="7"/>
  <c r="H44" i="7"/>
  <c r="D45" i="7"/>
  <c r="H45" i="7"/>
  <c r="H46" i="7"/>
  <c r="H48" i="7"/>
  <c r="D49" i="7"/>
  <c r="H49" i="7"/>
  <c r="H50" i="7"/>
  <c r="H52" i="7"/>
  <c r="D53" i="7"/>
  <c r="H54" i="7"/>
  <c r="H56" i="7"/>
  <c r="D57" i="7"/>
  <c r="H58" i="7"/>
  <c r="H60" i="7"/>
  <c r="D61" i="7"/>
  <c r="H61" i="7" s="1"/>
  <c r="H62" i="7"/>
  <c r="H63" i="7"/>
  <c r="H64" i="7"/>
  <c r="D65" i="7"/>
  <c r="H65" i="7"/>
  <c r="H66" i="7"/>
  <c r="H67" i="7"/>
  <c r="H68" i="7"/>
  <c r="D69" i="7"/>
  <c r="H70" i="7"/>
  <c r="H71" i="7"/>
  <c r="H72" i="7"/>
  <c r="D73" i="7"/>
  <c r="H74" i="7"/>
  <c r="H76" i="7"/>
  <c r="D77" i="7"/>
  <c r="H78" i="7"/>
  <c r="H80" i="7"/>
  <c r="D81" i="7"/>
  <c r="H82" i="7"/>
  <c r="H83" i="7"/>
  <c r="H84" i="7"/>
  <c r="D85" i="7"/>
  <c r="H86" i="7"/>
  <c r="D87" i="7"/>
  <c r="H87" i="7" s="1"/>
  <c r="H88" i="7"/>
  <c r="H90" i="7"/>
  <c r="D93" i="7"/>
  <c r="H94" i="7"/>
  <c r="H96" i="7"/>
  <c r="D97" i="7"/>
  <c r="H97" i="7" s="1"/>
  <c r="H98" i="7"/>
  <c r="H99" i="7"/>
  <c r="H100" i="7"/>
  <c r="H102" i="7"/>
  <c r="H103" i="7"/>
  <c r="H104" i="7"/>
  <c r="H105" i="7"/>
  <c r="H106" i="7"/>
  <c r="H108" i="7"/>
  <c r="H110" i="7"/>
  <c r="H111" i="7"/>
  <c r="H118" i="7"/>
  <c r="D119" i="7"/>
  <c r="H119" i="7"/>
  <c r="H121" i="7"/>
  <c r="H122" i="7"/>
  <c r="D123" i="7"/>
  <c r="H124" i="7"/>
  <c r="H125" i="7"/>
  <c r="H126" i="7"/>
  <c r="D127" i="7"/>
  <c r="H127" i="7"/>
  <c r="H130" i="7"/>
  <c r="F131" i="7"/>
  <c r="D131" i="7"/>
  <c r="H131" i="7"/>
  <c r="H16" i="7"/>
  <c r="H17" i="7"/>
  <c r="H18" i="7"/>
  <c r="H15" i="7"/>
  <c r="G20" i="7"/>
  <c r="G21" i="7"/>
  <c r="G22" i="7"/>
  <c r="G23" i="7"/>
  <c r="G24" i="7"/>
  <c r="G25" i="7"/>
  <c r="G26" i="7"/>
  <c r="G28" i="7"/>
  <c r="G30" i="7"/>
  <c r="G31" i="7"/>
  <c r="G32" i="7"/>
  <c r="G34" i="7"/>
  <c r="G35" i="7"/>
  <c r="G36" i="7"/>
  <c r="G43" i="7"/>
  <c r="G44" i="7"/>
  <c r="G46" i="7"/>
  <c r="G48" i="7"/>
  <c r="G50" i="7"/>
  <c r="G52" i="7"/>
  <c r="G56" i="7"/>
  <c r="G57" i="7"/>
  <c r="G58" i="7"/>
  <c r="G60" i="7"/>
  <c r="G62" i="7"/>
  <c r="G63" i="7"/>
  <c r="G64" i="7"/>
  <c r="G66" i="7"/>
  <c r="G67" i="7"/>
  <c r="G68" i="7"/>
  <c r="G70" i="7"/>
  <c r="G71" i="7"/>
  <c r="G72" i="7"/>
  <c r="G74" i="7"/>
  <c r="G76" i="7"/>
  <c r="G80" i="7"/>
  <c r="G81" i="7"/>
  <c r="G82" i="7"/>
  <c r="G83" i="7"/>
  <c r="G84" i="7"/>
  <c r="G86" i="7"/>
  <c r="G87" i="7"/>
  <c r="G90" i="7"/>
  <c r="G93" i="7"/>
  <c r="G94" i="7"/>
  <c r="G96" i="7"/>
  <c r="G97" i="7"/>
  <c r="G98" i="7"/>
  <c r="G100" i="7"/>
  <c r="G102" i="7"/>
  <c r="G103" i="7"/>
  <c r="G104" i="7"/>
  <c r="G106" i="7"/>
  <c r="G109" i="7"/>
  <c r="G110" i="7"/>
  <c r="G122" i="7"/>
  <c r="G126" i="7"/>
  <c r="G130" i="7"/>
  <c r="G16" i="7"/>
  <c r="G17" i="7"/>
  <c r="G18" i="7"/>
  <c r="E135" i="7"/>
  <c r="E91" i="7"/>
  <c r="F91" i="7"/>
  <c r="D91" i="7"/>
  <c r="D135" i="7"/>
  <c r="F135" i="7"/>
  <c r="F16" i="5"/>
  <c r="F22" i="5"/>
  <c r="F26" i="5"/>
  <c r="F34" i="5"/>
  <c r="F39" i="5"/>
  <c r="F47" i="5"/>
  <c r="F50" i="5"/>
  <c r="F52" i="5"/>
  <c r="F55" i="5"/>
  <c r="D16" i="5"/>
  <c r="D22" i="5"/>
  <c r="H22" i="5" s="1"/>
  <c r="D26" i="5"/>
  <c r="D34" i="5"/>
  <c r="D39" i="5"/>
  <c r="H39" i="5"/>
  <c r="D47" i="5"/>
  <c r="D45" i="5"/>
  <c r="D50" i="5"/>
  <c r="D52" i="5"/>
  <c r="D55" i="5"/>
  <c r="H17" i="5"/>
  <c r="H19" i="5"/>
  <c r="H21" i="5"/>
  <c r="H23" i="5"/>
  <c r="H24" i="5"/>
  <c r="H27" i="5"/>
  <c r="H30" i="5"/>
  <c r="H31" i="5"/>
  <c r="H32" i="5"/>
  <c r="H33" i="5"/>
  <c r="H36" i="5"/>
  <c r="H37" i="5"/>
  <c r="H40" i="5"/>
  <c r="H41" i="5"/>
  <c r="H43" i="5"/>
  <c r="H48" i="5"/>
  <c r="H49" i="5"/>
  <c r="H51" i="5"/>
  <c r="H57" i="5"/>
  <c r="H58" i="5"/>
  <c r="H59" i="5"/>
  <c r="H60" i="5"/>
  <c r="G60" i="5"/>
  <c r="G59" i="5"/>
  <c r="G58" i="5"/>
  <c r="G57" i="5"/>
  <c r="G54" i="5"/>
  <c r="G52" i="5"/>
  <c r="G51" i="5"/>
  <c r="G49" i="5"/>
  <c r="G48" i="5"/>
  <c r="G44" i="5"/>
  <c r="G43" i="5"/>
  <c r="G41" i="5"/>
  <c r="G40" i="5"/>
  <c r="G39" i="5"/>
  <c r="G38" i="5"/>
  <c r="G37" i="5"/>
  <c r="G36" i="5"/>
  <c r="G35" i="5"/>
  <c r="G34" i="5"/>
  <c r="G33" i="5"/>
  <c r="G32" i="5"/>
  <c r="G31" i="5"/>
  <c r="G30" i="5"/>
  <c r="G27" i="5"/>
  <c r="G24" i="5"/>
  <c r="G23" i="5"/>
  <c r="G22" i="5"/>
  <c r="G21" i="5"/>
  <c r="G17" i="5"/>
  <c r="G19" i="5"/>
  <c r="G16" i="5"/>
  <c r="E19" i="1"/>
  <c r="E26" i="1"/>
  <c r="E29" i="1"/>
  <c r="F29" i="1" s="1"/>
  <c r="E31" i="1"/>
  <c r="E34" i="1"/>
  <c r="D19" i="1"/>
  <c r="D26" i="1"/>
  <c r="D29" i="1"/>
  <c r="D24" i="1"/>
  <c r="D31" i="1"/>
  <c r="D34" i="1"/>
  <c r="F30" i="1"/>
  <c r="F28" i="1"/>
  <c r="F27" i="1"/>
  <c r="F22" i="1"/>
  <c r="F20" i="1"/>
  <c r="F18" i="1"/>
  <c r="F17" i="1"/>
  <c r="F16" i="1"/>
  <c r="F15" i="1"/>
  <c r="H55" i="5"/>
  <c r="G33" i="7"/>
  <c r="H101" i="7"/>
  <c r="H53" i="7"/>
  <c r="G15" i="10"/>
  <c r="F67" i="9"/>
  <c r="G49" i="8"/>
  <c r="G81" i="8"/>
  <c r="G51" i="9"/>
  <c r="C28" i="13"/>
  <c r="F39" i="12"/>
  <c r="D13" i="1"/>
  <c r="D41" i="1" s="1"/>
  <c r="G19" i="1" s="1"/>
  <c r="G118" i="7"/>
  <c r="D41" i="7"/>
  <c r="F24" i="9"/>
  <c r="G29" i="8"/>
  <c r="G45" i="8"/>
  <c r="C47" i="9"/>
  <c r="H65" i="8"/>
  <c r="H39" i="8"/>
  <c r="F140" i="8"/>
  <c r="F65" i="12"/>
  <c r="F15" i="14"/>
  <c r="E42" i="14"/>
  <c r="G65" i="6"/>
  <c r="F13" i="10"/>
  <c r="D90" i="13"/>
  <c r="E90" i="13" s="1"/>
  <c r="F57" i="12"/>
  <c r="E115" i="12"/>
  <c r="F115" i="12" s="1"/>
  <c r="D13" i="14"/>
  <c r="G13" i="14"/>
  <c r="G24" i="1"/>
  <c r="E34" i="6"/>
  <c r="E89" i="6"/>
  <c r="G35" i="6"/>
  <c r="E29" i="14"/>
  <c r="E59" i="14" s="1"/>
  <c r="E37" i="7"/>
  <c r="G37" i="7" s="1"/>
  <c r="H38" i="7"/>
  <c r="G38" i="7"/>
  <c r="F37" i="7"/>
  <c r="F24" i="4"/>
  <c r="G59" i="6"/>
  <c r="G55" i="6"/>
  <c r="E54" i="6"/>
  <c r="G55" i="5"/>
  <c r="G85" i="7"/>
  <c r="E115" i="7"/>
  <c r="F68" i="6"/>
  <c r="G67" i="6"/>
  <c r="C54" i="6"/>
  <c r="F33" i="9"/>
  <c r="G77" i="8"/>
  <c r="G13" i="10"/>
  <c r="F44" i="6"/>
  <c r="E43" i="6"/>
  <c r="G64" i="6"/>
  <c r="D34" i="6"/>
  <c r="F34" i="6" s="1"/>
  <c r="I52" i="14"/>
  <c r="F19" i="1"/>
  <c r="G47" i="5"/>
  <c r="H47" i="5"/>
  <c r="G69" i="7"/>
  <c r="H39" i="7"/>
  <c r="F41" i="7"/>
  <c r="C39" i="6"/>
  <c r="C91" i="6"/>
  <c r="F42" i="10"/>
  <c r="G47" i="6"/>
  <c r="G25" i="8"/>
  <c r="E33" i="8"/>
  <c r="G11" i="8"/>
  <c r="H52" i="10"/>
  <c r="C88" i="9"/>
  <c r="H83" i="8"/>
  <c r="G83" i="8"/>
  <c r="H61" i="8"/>
  <c r="D28" i="9"/>
  <c r="F29" i="9"/>
  <c r="F12" i="9"/>
  <c r="G93" i="8"/>
  <c r="E140" i="8"/>
  <c r="G140" i="8"/>
  <c r="G75" i="9"/>
  <c r="H141" i="8"/>
  <c r="D89" i="9"/>
  <c r="H23" i="10"/>
  <c r="E89" i="9"/>
  <c r="G89" i="9" s="1"/>
  <c r="G20" i="9"/>
  <c r="H36" i="8"/>
  <c r="F37" i="8"/>
  <c r="F139" i="8"/>
  <c r="F142" i="8"/>
  <c r="H40" i="8"/>
  <c r="H19" i="8"/>
  <c r="G38" i="9"/>
  <c r="H15" i="8"/>
  <c r="F33" i="8"/>
  <c r="H34" i="8"/>
  <c r="H118" i="8"/>
  <c r="C49" i="13"/>
  <c r="E55" i="13"/>
  <c r="G48" i="9"/>
  <c r="D115" i="8"/>
  <c r="C65" i="13"/>
  <c r="E20" i="13"/>
  <c r="D29" i="14"/>
  <c r="C37" i="9"/>
  <c r="F49" i="12"/>
  <c r="F135" i="12"/>
  <c r="D29" i="10"/>
  <c r="C90" i="13"/>
  <c r="C39" i="13"/>
  <c r="E45" i="13"/>
  <c r="E73" i="13"/>
  <c r="D65" i="13"/>
  <c r="F23" i="14"/>
  <c r="F13" i="14" s="1"/>
  <c r="D115" i="12"/>
  <c r="E141" i="12"/>
  <c r="F141" i="12" s="1"/>
  <c r="F117" i="12"/>
  <c r="F15" i="12"/>
  <c r="F36" i="14"/>
  <c r="D59" i="14"/>
  <c r="F145" i="4"/>
  <c r="F127" i="4"/>
  <c r="K61" i="8"/>
  <c r="K74" i="8"/>
  <c r="H27" i="14"/>
  <c r="H51" i="14"/>
  <c r="H34" i="14"/>
  <c r="H35" i="14"/>
  <c r="H31" i="14"/>
  <c r="H37" i="14"/>
  <c r="H40" i="14"/>
  <c r="G33" i="8"/>
  <c r="K114" i="8"/>
  <c r="K24" i="8"/>
  <c r="K106" i="8"/>
  <c r="K86" i="8"/>
  <c r="K42" i="8"/>
  <c r="K17" i="8"/>
  <c r="K100" i="8"/>
  <c r="K110" i="8"/>
  <c r="K95" i="8"/>
  <c r="K80" i="8"/>
  <c r="K69" i="8"/>
  <c r="K56" i="8"/>
  <c r="K21" i="8"/>
  <c r="K103" i="8"/>
  <c r="K112" i="8"/>
  <c r="K96" i="8"/>
  <c r="K77" i="8"/>
  <c r="K63" i="8"/>
  <c r="K111" i="8"/>
  <c r="K88" i="8"/>
  <c r="K38" i="8"/>
  <c r="K43" i="8"/>
  <c r="K122" i="8"/>
  <c r="K34" i="8"/>
  <c r="K35" i="8"/>
  <c r="K52" i="8"/>
  <c r="G59" i="14"/>
  <c r="I46" i="14"/>
  <c r="I28" i="14"/>
  <c r="I25" i="14"/>
  <c r="I56" i="14"/>
  <c r="I22" i="14"/>
  <c r="I47" i="14"/>
  <c r="G34" i="6"/>
  <c r="H115" i="8"/>
  <c r="I27" i="14"/>
  <c r="I29" i="14"/>
  <c r="G29" i="1"/>
  <c r="G34" i="1"/>
  <c r="G22" i="1"/>
  <c r="G33" i="1"/>
  <c r="G26" i="1"/>
  <c r="G20" i="1"/>
  <c r="G17" i="1"/>
  <c r="F17" i="4"/>
  <c r="F41" i="4"/>
  <c r="D40" i="4"/>
  <c r="F61" i="15"/>
  <c r="D62" i="15"/>
  <c r="F62" i="15" s="1"/>
  <c r="E39" i="15" l="1"/>
  <c r="F39" i="15" s="1"/>
  <c r="H54" i="6"/>
  <c r="H52" i="14"/>
  <c r="H15" i="14"/>
  <c r="H58" i="14"/>
  <c r="H48" i="14"/>
  <c r="H39" i="14"/>
  <c r="H25" i="14"/>
  <c r="H16" i="14"/>
  <c r="H47" i="14"/>
  <c r="H36" i="14"/>
  <c r="H46" i="14"/>
  <c r="H19" i="14"/>
  <c r="H28" i="14"/>
  <c r="H24" i="14"/>
  <c r="H29" i="14"/>
  <c r="H49" i="14"/>
  <c r="K83" i="8"/>
  <c r="K33" i="8"/>
  <c r="K37" i="8"/>
  <c r="K40" i="8"/>
  <c r="K13" i="8"/>
  <c r="K117" i="8"/>
  <c r="K98" i="8"/>
  <c r="K19" i="8"/>
  <c r="K135" i="8"/>
  <c r="K90" i="8"/>
  <c r="K79" i="8"/>
  <c r="K50" i="8"/>
  <c r="K18" i="8"/>
  <c r="K118" i="8"/>
  <c r="K39" i="8"/>
  <c r="K26" i="8"/>
  <c r="K116" i="8"/>
  <c r="K137" i="8"/>
  <c r="K119" i="8"/>
  <c r="K91" i="8"/>
  <c r="K81" i="8"/>
  <c r="K75" i="8"/>
  <c r="K72" i="8"/>
  <c r="K65" i="8"/>
  <c r="K57" i="8"/>
  <c r="K45" i="8"/>
  <c r="K105" i="8"/>
  <c r="K104" i="8"/>
  <c r="K30" i="8"/>
  <c r="K11" i="8"/>
  <c r="K99" i="8"/>
  <c r="K128" i="8"/>
  <c r="K121" i="8"/>
  <c r="K93" i="8"/>
  <c r="K82" i="8"/>
  <c r="K76" i="8"/>
  <c r="K66" i="8"/>
  <c r="K58" i="8"/>
  <c r="K46" i="8"/>
  <c r="K108" i="8"/>
  <c r="K29" i="8"/>
  <c r="K84" i="8"/>
  <c r="K78" i="8"/>
  <c r="K107" i="8"/>
  <c r="K67" i="8"/>
  <c r="K48" i="8"/>
  <c r="K15" i="8"/>
  <c r="K32" i="8"/>
  <c r="K59" i="8"/>
  <c r="K41" i="8"/>
  <c r="K71" i="8"/>
  <c r="H42" i="10"/>
  <c r="G42" i="10"/>
  <c r="I15" i="14"/>
  <c r="I23" i="14"/>
  <c r="I35" i="14"/>
  <c r="I49" i="14"/>
  <c r="I40" i="14"/>
  <c r="I31" i="14"/>
  <c r="I18" i="14"/>
  <c r="I34" i="14"/>
  <c r="I48" i="14"/>
  <c r="I16" i="14"/>
  <c r="I37" i="14"/>
  <c r="I24" i="14"/>
  <c r="I51" i="14"/>
  <c r="I21" i="14"/>
  <c r="G42" i="14"/>
  <c r="I42" i="14"/>
  <c r="F34" i="1"/>
  <c r="D14" i="5"/>
  <c r="H81" i="7"/>
  <c r="H73" i="7"/>
  <c r="D140" i="7"/>
  <c r="E140" i="7"/>
  <c r="E41" i="7"/>
  <c r="G29" i="7"/>
  <c r="E139" i="7"/>
  <c r="E39" i="6"/>
  <c r="E91" i="6"/>
  <c r="F40" i="6"/>
  <c r="G40" i="6"/>
  <c r="F18" i="6"/>
  <c r="E88" i="6"/>
  <c r="D54" i="6"/>
  <c r="F55" i="6"/>
  <c r="D90" i="6"/>
  <c r="D39" i="6"/>
  <c r="D91" i="6"/>
  <c r="F26" i="6"/>
  <c r="F83" i="9"/>
  <c r="H15" i="10"/>
  <c r="G44" i="10"/>
  <c r="H44" i="10"/>
  <c r="G88" i="9"/>
  <c r="F75" i="9"/>
  <c r="F65" i="9"/>
  <c r="E63" i="9"/>
  <c r="G56" i="9"/>
  <c r="F48" i="9"/>
  <c r="E47" i="9"/>
  <c r="F43" i="9"/>
  <c r="E37" i="9"/>
  <c r="G33" i="9"/>
  <c r="H89" i="8"/>
  <c r="G89" i="8"/>
  <c r="H73" i="8"/>
  <c r="G73" i="8"/>
  <c r="H49" i="8"/>
  <c r="K49" i="8"/>
  <c r="G36" i="8"/>
  <c r="K36" i="8"/>
  <c r="H38" i="8"/>
  <c r="D140" i="8"/>
  <c r="H140" i="8" s="1"/>
  <c r="D37" i="8"/>
  <c r="D33" i="8"/>
  <c r="D139" i="8"/>
  <c r="H27" i="10"/>
  <c r="D13" i="10"/>
  <c r="F36" i="12"/>
  <c r="F92" i="4"/>
  <c r="E111" i="4"/>
  <c r="F176" i="4"/>
  <c r="E160" i="4"/>
  <c r="F184" i="4"/>
  <c r="E155" i="4"/>
  <c r="F195" i="4"/>
  <c r="F200" i="4"/>
  <c r="F208" i="4"/>
  <c r="E12" i="15"/>
  <c r="F28" i="4"/>
  <c r="F136" i="4"/>
  <c r="F143" i="4"/>
  <c r="F147" i="4"/>
  <c r="E153" i="4"/>
  <c r="F113" i="4"/>
  <c r="E154" i="4"/>
  <c r="E40" i="4"/>
  <c r="E66" i="3"/>
  <c r="D44" i="4"/>
  <c r="F16" i="4"/>
  <c r="F44" i="4"/>
  <c r="J29" i="7"/>
  <c r="J18" i="6"/>
  <c r="H139" i="8"/>
  <c r="I11" i="8"/>
  <c r="G31" i="1"/>
  <c r="G15" i="1"/>
  <c r="G30" i="1"/>
  <c r="G39" i="1"/>
  <c r="G16" i="1"/>
  <c r="G18" i="1"/>
  <c r="G29" i="14"/>
  <c r="I44" i="14"/>
  <c r="I33" i="14"/>
  <c r="I19" i="14"/>
  <c r="I39" i="14"/>
  <c r="I36" i="14"/>
  <c r="I57" i="14"/>
  <c r="I58" i="14"/>
  <c r="K130" i="8"/>
  <c r="K27" i="8"/>
  <c r="K123" i="8"/>
  <c r="K55" i="8"/>
  <c r="K115" i="8"/>
  <c r="K89" i="8"/>
  <c r="K53" i="8"/>
  <c r="K20" i="8"/>
  <c r="K51" i="8"/>
  <c r="K70" i="8"/>
  <c r="K92" i="8"/>
  <c r="K125" i="8"/>
  <c r="K25" i="8"/>
  <c r="K16" i="8"/>
  <c r="K22" i="8"/>
  <c r="K62" i="8"/>
  <c r="K73" i="8"/>
  <c r="K87" i="8"/>
  <c r="K124" i="8"/>
  <c r="K23" i="8"/>
  <c r="K12" i="8"/>
  <c r="K101" i="8"/>
  <c r="K60" i="8"/>
  <c r="K127" i="8"/>
  <c r="K113" i="8"/>
  <c r="K31" i="8"/>
  <c r="K14" i="8"/>
  <c r="K142" i="8" s="1"/>
  <c r="H33" i="14"/>
  <c r="H42" i="14"/>
  <c r="H18" i="14"/>
  <c r="H21" i="14"/>
  <c r="H44" i="14"/>
  <c r="H23" i="14"/>
  <c r="G54" i="6"/>
  <c r="H41" i="7"/>
  <c r="F89" i="9"/>
  <c r="E65" i="13"/>
  <c r="G79" i="9"/>
  <c r="G65" i="9"/>
  <c r="D88" i="9"/>
  <c r="F88" i="9" s="1"/>
  <c r="F29" i="10"/>
  <c r="G18" i="6"/>
  <c r="D89" i="6"/>
  <c r="F89" i="6" s="1"/>
  <c r="F54" i="6"/>
  <c r="G13" i="1"/>
  <c r="G41" i="1" s="1"/>
  <c r="E90" i="9"/>
  <c r="F56" i="9"/>
  <c r="H16" i="5"/>
  <c r="E24" i="1"/>
  <c r="F26" i="1"/>
  <c r="H34" i="5"/>
  <c r="D28" i="5"/>
  <c r="G50" i="5"/>
  <c r="H50" i="5"/>
  <c r="H26" i="5"/>
  <c r="G26" i="5"/>
  <c r="F14" i="5"/>
  <c r="G42" i="7"/>
  <c r="H69" i="7"/>
  <c r="G77" i="7"/>
  <c r="H77" i="7"/>
  <c r="H93" i="7"/>
  <c r="G123" i="7"/>
  <c r="H123" i="7"/>
  <c r="D115" i="7"/>
  <c r="F115" i="7"/>
  <c r="G105" i="7"/>
  <c r="F142" i="7"/>
  <c r="F140" i="7"/>
  <c r="F76" i="4"/>
  <c r="F129" i="4"/>
  <c r="G76" i="6"/>
  <c r="F76" i="6"/>
  <c r="G49" i="6"/>
  <c r="H49" i="6"/>
  <c r="G44" i="6"/>
  <c r="C89" i="6"/>
  <c r="G89" i="6" s="1"/>
  <c r="C43" i="6"/>
  <c r="G30" i="6"/>
  <c r="C88" i="6"/>
  <c r="G117" i="8"/>
  <c r="E141" i="8"/>
  <c r="G141" i="8" s="1"/>
  <c r="E115" i="8"/>
  <c r="G40" i="8"/>
  <c r="E37" i="8"/>
  <c r="E142" i="8"/>
  <c r="G142" i="8" s="1"/>
  <c r="E28" i="9"/>
  <c r="F31" i="9"/>
  <c r="G31" i="9"/>
  <c r="G16" i="9"/>
  <c r="F16" i="9"/>
  <c r="C63" i="9"/>
  <c r="G53" i="9"/>
  <c r="C90" i="9"/>
  <c r="G112" i="8"/>
  <c r="H112" i="8"/>
  <c r="G102" i="8"/>
  <c r="K102" i="8"/>
  <c r="K97" i="8"/>
  <c r="C35" i="13"/>
  <c r="C92" i="13"/>
  <c r="C91" i="13"/>
  <c r="E31" i="13"/>
  <c r="C89" i="13"/>
  <c r="E50" i="13"/>
  <c r="D49" i="13"/>
  <c r="D91" i="13"/>
  <c r="E91" i="13" s="1"/>
  <c r="E43" i="13"/>
  <c r="E35" i="13"/>
  <c r="D92" i="13"/>
  <c r="E92" i="13" s="1"/>
  <c r="E33" i="13"/>
  <c r="D28" i="13"/>
  <c r="D37" i="12"/>
  <c r="D33" i="12"/>
  <c r="F29" i="12"/>
  <c r="E140" i="12"/>
  <c r="F140" i="12" s="1"/>
  <c r="F38" i="12"/>
  <c r="F25" i="12"/>
  <c r="E139" i="12"/>
  <c r="E33" i="12"/>
  <c r="F29" i="14"/>
  <c r="F59" i="14" s="1"/>
  <c r="D111" i="4"/>
  <c r="F112" i="4"/>
  <c r="F36" i="4"/>
  <c r="F133" i="4"/>
  <c r="F140" i="4"/>
  <c r="D155" i="4"/>
  <c r="F163" i="4"/>
  <c r="F161" i="4"/>
  <c r="D153" i="4"/>
  <c r="D227" i="4"/>
  <c r="F42" i="4"/>
  <c r="D60" i="15"/>
  <c r="D45" i="15" s="1"/>
  <c r="D65" i="15"/>
  <c r="F73" i="15"/>
  <c r="F20" i="4"/>
  <c r="D152" i="4"/>
  <c r="F156" i="4"/>
  <c r="E12" i="3"/>
  <c r="E20" i="3"/>
  <c r="E24" i="3"/>
  <c r="E36" i="3"/>
  <c r="C35" i="3"/>
  <c r="C138" i="3"/>
  <c r="E56" i="3"/>
  <c r="E75" i="3"/>
  <c r="E87" i="3"/>
  <c r="E95" i="3"/>
  <c r="C103" i="3"/>
  <c r="E107" i="3"/>
  <c r="E111" i="3"/>
  <c r="E106" i="3"/>
  <c r="G106" i="3"/>
  <c r="E225" i="4"/>
  <c r="F45" i="4"/>
  <c r="F47" i="4"/>
  <c r="D138" i="3"/>
  <c r="E138" i="3" s="1"/>
  <c r="C72" i="3"/>
  <c r="D103" i="3"/>
  <c r="E104" i="3"/>
  <c r="C65" i="3"/>
  <c r="F45" i="5"/>
  <c r="H57" i="7"/>
  <c r="D37" i="7"/>
  <c r="G40" i="7"/>
  <c r="F141" i="7"/>
  <c r="H117" i="7"/>
  <c r="G27" i="7"/>
  <c r="F68" i="4"/>
  <c r="F88" i="4"/>
  <c r="F80" i="6"/>
  <c r="G80" i="6"/>
  <c r="E90" i="6"/>
  <c r="F47" i="6"/>
  <c r="D64" i="6"/>
  <c r="D43" i="6"/>
  <c r="E29" i="10"/>
  <c r="D47" i="9"/>
  <c r="G64" i="9"/>
  <c r="G34" i="9"/>
  <c r="F34" i="9"/>
  <c r="H135" i="8"/>
  <c r="G135" i="8"/>
  <c r="H123" i="8"/>
  <c r="G123" i="8"/>
  <c r="H57" i="8"/>
  <c r="G57" i="8"/>
  <c r="H35" i="8"/>
  <c r="G35" i="8"/>
  <c r="H110" i="8"/>
  <c r="H11" i="8"/>
  <c r="D39" i="13"/>
  <c r="E40" i="13"/>
  <c r="F53" i="12"/>
  <c r="F69" i="12"/>
  <c r="F127" i="12"/>
  <c r="E142" i="12"/>
  <c r="F118" i="12"/>
  <c r="F96" i="4"/>
  <c r="E40" i="3"/>
  <c r="F106" i="3"/>
  <c r="E105" i="3"/>
  <c r="D64" i="3"/>
  <c r="D39" i="3"/>
  <c r="D48" i="3"/>
  <c r="E28" i="3"/>
  <c r="E65" i="3"/>
  <c r="D71" i="3"/>
  <c r="D35" i="3"/>
  <c r="E35" i="3" l="1"/>
  <c r="E48" i="3"/>
  <c r="F142" i="12"/>
  <c r="H74" i="12"/>
  <c r="J29" i="10"/>
  <c r="E59" i="10"/>
  <c r="F64" i="6"/>
  <c r="G90" i="6"/>
  <c r="F90" i="6"/>
  <c r="H141" i="7"/>
  <c r="G141" i="7"/>
  <c r="I37" i="7"/>
  <c r="H37" i="7"/>
  <c r="F28" i="5"/>
  <c r="G45" i="5"/>
  <c r="H45" i="5"/>
  <c r="C137" i="3"/>
  <c r="C64" i="3"/>
  <c r="C71" i="3"/>
  <c r="E72" i="3"/>
  <c r="F45" i="15"/>
  <c r="D90" i="15"/>
  <c r="H15" i="12"/>
  <c r="H40" i="12"/>
  <c r="H21" i="12"/>
  <c r="H12" i="12"/>
  <c r="H100" i="12"/>
  <c r="H102" i="12"/>
  <c r="H94" i="12"/>
  <c r="H86" i="12"/>
  <c r="H71" i="12"/>
  <c r="H55" i="12"/>
  <c r="H48" i="12"/>
  <c r="H101" i="12"/>
  <c r="H108" i="12"/>
  <c r="H30" i="12"/>
  <c r="H19" i="12"/>
  <c r="H121" i="12"/>
  <c r="H87" i="12"/>
  <c r="H77" i="12"/>
  <c r="H73" i="12"/>
  <c r="H66" i="12"/>
  <c r="H117" i="12"/>
  <c r="H127" i="12"/>
  <c r="H118" i="12"/>
  <c r="H26" i="12"/>
  <c r="H126" i="12"/>
  <c r="H75" i="12"/>
  <c r="H50" i="12"/>
  <c r="H27" i="12"/>
  <c r="H103" i="12"/>
  <c r="H95" i="12"/>
  <c r="H76" i="12"/>
  <c r="H58" i="12"/>
  <c r="H35" i="12"/>
  <c r="H105" i="12"/>
  <c r="H31" i="12"/>
  <c r="H38" i="12"/>
  <c r="H23" i="12"/>
  <c r="H110" i="12"/>
  <c r="H130" i="12"/>
  <c r="H96" i="12"/>
  <c r="H89" i="12"/>
  <c r="H79" i="12"/>
  <c r="H59" i="12"/>
  <c r="H43" i="12"/>
  <c r="H111" i="12"/>
  <c r="H112" i="12"/>
  <c r="H82" i="12"/>
  <c r="H61" i="12"/>
  <c r="H17" i="12"/>
  <c r="H11" i="12"/>
  <c r="H83" i="12"/>
  <c r="H62" i="12"/>
  <c r="H44" i="12"/>
  <c r="H39" i="12"/>
  <c r="H84" i="12"/>
  <c r="H45" i="12"/>
  <c r="H81" i="12"/>
  <c r="H24" i="12"/>
  <c r="H99" i="12"/>
  <c r="H68" i="12"/>
  <c r="H52" i="12"/>
  <c r="H29" i="12"/>
  <c r="H57" i="12"/>
  <c r="F139" i="12"/>
  <c r="H115" i="12"/>
  <c r="H49" i="12"/>
  <c r="H93" i="12"/>
  <c r="H18" i="12"/>
  <c r="H104" i="12"/>
  <c r="H116" i="12"/>
  <c r="H92" i="12"/>
  <c r="H63" i="12"/>
  <c r="H22" i="12"/>
  <c r="H16" i="12"/>
  <c r="H128" i="12"/>
  <c r="H78" i="12"/>
  <c r="H72" i="12"/>
  <c r="H64" i="12"/>
  <c r="H56" i="12"/>
  <c r="H28" i="12"/>
  <c r="H13" i="12"/>
  <c r="H20" i="12"/>
  <c r="H107" i="12"/>
  <c r="H97" i="12"/>
  <c r="H135" i="12"/>
  <c r="H124" i="12"/>
  <c r="H122" i="12"/>
  <c r="H90" i="12"/>
  <c r="H88" i="12"/>
  <c r="H67" i="12"/>
  <c r="H51" i="12"/>
  <c r="H34" i="12"/>
  <c r="H98" i="12"/>
  <c r="H125" i="12"/>
  <c r="H69" i="12"/>
  <c r="H53" i="12"/>
  <c r="H113" i="12"/>
  <c r="H137" i="12"/>
  <c r="H70" i="12"/>
  <c r="H54" i="12"/>
  <c r="H14" i="12"/>
  <c r="H25" i="12"/>
  <c r="H80" i="12"/>
  <c r="H41" i="12"/>
  <c r="H46" i="12"/>
  <c r="H32" i="12"/>
  <c r="H91" i="12"/>
  <c r="H60" i="12"/>
  <c r="H42" i="12"/>
  <c r="H106" i="12"/>
  <c r="H37" i="12"/>
  <c r="G33" i="12"/>
  <c r="E28" i="13"/>
  <c r="D89" i="13"/>
  <c r="G49" i="13"/>
  <c r="E49" i="13"/>
  <c r="F33" i="13"/>
  <c r="F43" i="13"/>
  <c r="F29" i="13"/>
  <c r="F74" i="13"/>
  <c r="F51" i="13"/>
  <c r="F19" i="13"/>
  <c r="F62" i="13"/>
  <c r="F17" i="13"/>
  <c r="F12" i="13"/>
  <c r="F87" i="13"/>
  <c r="F75" i="13"/>
  <c r="F52" i="13"/>
  <c r="F23" i="13"/>
  <c r="F22" i="13"/>
  <c r="F50" i="13"/>
  <c r="F61" i="13"/>
  <c r="F80" i="13"/>
  <c r="F70" i="13"/>
  <c r="F41" i="13"/>
  <c r="F20" i="13"/>
  <c r="F78" i="13"/>
  <c r="F38" i="13"/>
  <c r="F86" i="13"/>
  <c r="F44" i="13"/>
  <c r="F27" i="13"/>
  <c r="F71" i="13"/>
  <c r="F88" i="13"/>
  <c r="F55" i="13"/>
  <c r="F31" i="13"/>
  <c r="F32" i="13"/>
  <c r="F45" i="13"/>
  <c r="F67" i="13"/>
  <c r="F49" i="13"/>
  <c r="F65" i="13"/>
  <c r="F15" i="13"/>
  <c r="F92" i="13" s="1"/>
  <c r="F13" i="13"/>
  <c r="F72" i="13"/>
  <c r="F36" i="13"/>
  <c r="F40" i="13"/>
  <c r="F79" i="13"/>
  <c r="F48" i="13"/>
  <c r="F21" i="13"/>
  <c r="F84" i="13"/>
  <c r="F57" i="13"/>
  <c r="F85" i="13"/>
  <c r="F25" i="13"/>
  <c r="F34" i="13"/>
  <c r="F30" i="13"/>
  <c r="F69" i="13"/>
  <c r="F66" i="13"/>
  <c r="F28" i="13"/>
  <c r="F60" i="13"/>
  <c r="F24" i="13"/>
  <c r="F47" i="13"/>
  <c r="F14" i="13"/>
  <c r="F91" i="13" s="1"/>
  <c r="F58" i="13"/>
  <c r="F56" i="13"/>
  <c r="F68" i="13"/>
  <c r="F16" i="13"/>
  <c r="F76" i="13"/>
  <c r="F37" i="13"/>
  <c r="F42" i="13"/>
  <c r="F81" i="13"/>
  <c r="F59" i="13"/>
  <c r="F77" i="13"/>
  <c r="F46" i="13"/>
  <c r="F73" i="13"/>
  <c r="F35" i="13"/>
  <c r="G28" i="9"/>
  <c r="F28" i="9"/>
  <c r="G37" i="8"/>
  <c r="E139" i="8"/>
  <c r="J37" i="8"/>
  <c r="G115" i="8"/>
  <c r="J115" i="8"/>
  <c r="G115" i="7"/>
  <c r="H115" i="7"/>
  <c r="I115" i="7"/>
  <c r="D139" i="7"/>
  <c r="H14" i="5"/>
  <c r="G14" i="5"/>
  <c r="F24" i="1"/>
  <c r="E13" i="1"/>
  <c r="H29" i="10"/>
  <c r="G29" i="10"/>
  <c r="C87" i="9"/>
  <c r="K140" i="8"/>
  <c r="F40" i="4"/>
  <c r="F154" i="4"/>
  <c r="F155" i="4"/>
  <c r="E152" i="4"/>
  <c r="F160" i="4"/>
  <c r="F111" i="4"/>
  <c r="H36" i="12"/>
  <c r="D59" i="10"/>
  <c r="I13" i="10"/>
  <c r="I32" i="8"/>
  <c r="I39" i="8"/>
  <c r="I26" i="8"/>
  <c r="I14" i="8"/>
  <c r="I88" i="8"/>
  <c r="I108" i="8"/>
  <c r="I30" i="8"/>
  <c r="I105" i="8"/>
  <c r="I20" i="8"/>
  <c r="I99" i="8"/>
  <c r="I90" i="8"/>
  <c r="I78" i="8"/>
  <c r="I71" i="8"/>
  <c r="I58" i="8"/>
  <c r="I50" i="8"/>
  <c r="I42" i="8"/>
  <c r="I31" i="8"/>
  <c r="I107" i="8"/>
  <c r="I130" i="8"/>
  <c r="I122" i="8"/>
  <c r="I93" i="8"/>
  <c r="I70" i="8"/>
  <c r="I64" i="8"/>
  <c r="I18" i="8"/>
  <c r="I116" i="8"/>
  <c r="I124" i="8"/>
  <c r="I95" i="8"/>
  <c r="I89" i="8"/>
  <c r="I80" i="8"/>
  <c r="I73" i="8"/>
  <c r="I63" i="8"/>
  <c r="I57" i="8"/>
  <c r="I49" i="8"/>
  <c r="I41" i="8"/>
  <c r="I97" i="8"/>
  <c r="I82" i="8"/>
  <c r="I69" i="8"/>
  <c r="I52" i="8"/>
  <c r="I28" i="8"/>
  <c r="I94" i="8"/>
  <c r="I79" i="8"/>
  <c r="I62" i="8"/>
  <c r="I48" i="8"/>
  <c r="I87" i="8"/>
  <c r="I36" i="8"/>
  <c r="I118" i="8"/>
  <c r="I123" i="8"/>
  <c r="I15" i="8"/>
  <c r="I139" i="8" s="1"/>
  <c r="I115" i="8"/>
  <c r="I40" i="8"/>
  <c r="I13" i="8"/>
  <c r="I12" i="8"/>
  <c r="I100" i="8"/>
  <c r="I101" i="8"/>
  <c r="I17" i="8"/>
  <c r="I16" i="8"/>
  <c r="I22" i="8"/>
  <c r="I27" i="8"/>
  <c r="I103" i="8"/>
  <c r="I25" i="8"/>
  <c r="I126" i="8"/>
  <c r="I84" i="8"/>
  <c r="I74" i="8"/>
  <c r="I68" i="8"/>
  <c r="I54" i="8"/>
  <c r="I46" i="8"/>
  <c r="I21" i="8"/>
  <c r="I24" i="8"/>
  <c r="I102" i="8"/>
  <c r="I125" i="8"/>
  <c r="I96" i="8"/>
  <c r="I81" i="8"/>
  <c r="I67" i="8"/>
  <c r="I61" i="8"/>
  <c r="I117" i="8"/>
  <c r="I106" i="8"/>
  <c r="I121" i="8"/>
  <c r="I92" i="8"/>
  <c r="I83" i="8"/>
  <c r="I77" i="8"/>
  <c r="I66" i="8"/>
  <c r="I60" i="8"/>
  <c r="I53" i="8"/>
  <c r="I45" i="8"/>
  <c r="I35" i="8"/>
  <c r="I91" i="8"/>
  <c r="I76" i="8"/>
  <c r="I59" i="8"/>
  <c r="I44" i="8"/>
  <c r="I98" i="8"/>
  <c r="I86" i="8"/>
  <c r="I72" i="8"/>
  <c r="I56" i="8"/>
  <c r="I127" i="8"/>
  <c r="I23" i="8"/>
  <c r="I65" i="8"/>
  <c r="I19" i="8"/>
  <c r="I119" i="8"/>
  <c r="I29" i="8"/>
  <c r="I34" i="8"/>
  <c r="H37" i="8"/>
  <c r="I37" i="8"/>
  <c r="F47" i="9"/>
  <c r="G47" i="9"/>
  <c r="I39" i="6"/>
  <c r="J34" i="6"/>
  <c r="J54" i="6"/>
  <c r="J47" i="6"/>
  <c r="J38" i="6"/>
  <c r="J25" i="6"/>
  <c r="J46" i="6"/>
  <c r="J33" i="6"/>
  <c r="J49" i="6"/>
  <c r="J31" i="6"/>
  <c r="J19" i="6"/>
  <c r="J71" i="6"/>
  <c r="J80" i="6"/>
  <c r="J48" i="6"/>
  <c r="J67" i="6"/>
  <c r="J68" i="6"/>
  <c r="J27" i="6"/>
  <c r="J74" i="6"/>
  <c r="J61" i="6"/>
  <c r="J26" i="6"/>
  <c r="J20" i="6"/>
  <c r="J70" i="6"/>
  <c r="J35" i="6"/>
  <c r="J44" i="6"/>
  <c r="J64" i="6"/>
  <c r="J43" i="6"/>
  <c r="J42" i="6"/>
  <c r="J51" i="6"/>
  <c r="J28" i="6"/>
  <c r="J23" i="6"/>
  <c r="J66" i="6"/>
  <c r="J30" i="6"/>
  <c r="J79" i="6"/>
  <c r="J21" i="6"/>
  <c r="J76" i="6"/>
  <c r="J83" i="6"/>
  <c r="J75" i="6"/>
  <c r="J37" i="6"/>
  <c r="J55" i="6"/>
  <c r="J50" i="6"/>
  <c r="J29" i="6"/>
  <c r="J41" i="6"/>
  <c r="J40" i="6"/>
  <c r="J59" i="6"/>
  <c r="J56" i="6"/>
  <c r="G88" i="6"/>
  <c r="J36" i="6"/>
  <c r="J53" i="6"/>
  <c r="J60" i="6"/>
  <c r="J72" i="6"/>
  <c r="F91" i="6"/>
  <c r="G91" i="6"/>
  <c r="F59" i="10"/>
  <c r="K139" i="8"/>
  <c r="F39" i="13"/>
  <c r="E71" i="3"/>
  <c r="E39" i="3"/>
  <c r="D63" i="3"/>
  <c r="E64" i="3"/>
  <c r="D136" i="3"/>
  <c r="E39" i="13"/>
  <c r="D87" i="9"/>
  <c r="F43" i="6"/>
  <c r="E103" i="3"/>
  <c r="D135" i="3"/>
  <c r="E226" i="4"/>
  <c r="F226" i="4" s="1"/>
  <c r="G65" i="15"/>
  <c r="F65" i="15"/>
  <c r="E227" i="4"/>
  <c r="F227" i="4" s="1"/>
  <c r="D225" i="4"/>
  <c r="D224" i="4" s="1"/>
  <c r="G111" i="4"/>
  <c r="H33" i="12"/>
  <c r="F33" i="12"/>
  <c r="F37" i="12"/>
  <c r="D139" i="12"/>
  <c r="E87" i="9"/>
  <c r="H67" i="6"/>
  <c r="H30" i="6"/>
  <c r="H50" i="6"/>
  <c r="H27" i="6"/>
  <c r="H47" i="6"/>
  <c r="H87" i="6"/>
  <c r="H74" i="6"/>
  <c r="H34" i="6"/>
  <c r="H60" i="6"/>
  <c r="H38" i="6"/>
  <c r="H66" i="6"/>
  <c r="H86" i="6"/>
  <c r="I87" i="6"/>
  <c r="H22" i="6"/>
  <c r="H46" i="6"/>
  <c r="H35" i="6"/>
  <c r="H37" i="6"/>
  <c r="H76" i="6"/>
  <c r="H61" i="6"/>
  <c r="H19" i="6"/>
  <c r="H70" i="6"/>
  <c r="H21" i="6"/>
  <c r="I86" i="6"/>
  <c r="H51" i="6"/>
  <c r="H83" i="6"/>
  <c r="H64" i="6"/>
  <c r="I84" i="6"/>
  <c r="H73" i="6"/>
  <c r="H55" i="6"/>
  <c r="H80" i="6"/>
  <c r="H65" i="6"/>
  <c r="H31" i="6"/>
  <c r="H79" i="6"/>
  <c r="H56" i="6"/>
  <c r="H20" i="6"/>
  <c r="H68" i="6"/>
  <c r="H40" i="6"/>
  <c r="H44" i="6"/>
  <c r="H28" i="6"/>
  <c r="H18" i="6"/>
  <c r="H59" i="6"/>
  <c r="H72" i="6"/>
  <c r="H39" i="6"/>
  <c r="H71" i="6"/>
  <c r="H41" i="6"/>
  <c r="H29" i="6"/>
  <c r="H69" i="6"/>
  <c r="H48" i="6"/>
  <c r="H33" i="6"/>
  <c r="H25" i="6"/>
  <c r="H36" i="6"/>
  <c r="H84" i="6"/>
  <c r="H77" i="6"/>
  <c r="H42" i="6"/>
  <c r="H26" i="6"/>
  <c r="H75" i="6"/>
  <c r="G43" i="6"/>
  <c r="H43" i="6"/>
  <c r="H140" i="7"/>
  <c r="G140" i="7"/>
  <c r="H142" i="7"/>
  <c r="G142" i="7"/>
  <c r="G90" i="9"/>
  <c r="F90" i="9"/>
  <c r="H123" i="12"/>
  <c r="I38" i="8"/>
  <c r="J22" i="6"/>
  <c r="J88" i="6" s="1"/>
  <c r="F153" i="4"/>
  <c r="F12" i="15"/>
  <c r="E90" i="15"/>
  <c r="H46" i="15" s="1"/>
  <c r="H119" i="12"/>
  <c r="H33" i="8"/>
  <c r="I33" i="8"/>
  <c r="F37" i="9"/>
  <c r="G37" i="9"/>
  <c r="G63" i="9"/>
  <c r="F63" i="9"/>
  <c r="J63" i="9"/>
  <c r="D88" i="6"/>
  <c r="I54" i="6"/>
  <c r="F39" i="6"/>
  <c r="G39" i="6"/>
  <c r="J39" i="6"/>
  <c r="J115" i="7"/>
  <c r="J58" i="7"/>
  <c r="J102" i="7"/>
  <c r="J26" i="7"/>
  <c r="J23" i="7"/>
  <c r="J122" i="7"/>
  <c r="J83" i="7"/>
  <c r="J71" i="7"/>
  <c r="J64" i="7"/>
  <c r="J47" i="7"/>
  <c r="J28" i="7"/>
  <c r="J17" i="7"/>
  <c r="J32" i="7"/>
  <c r="J86" i="7"/>
  <c r="J79" i="7"/>
  <c r="J70" i="7"/>
  <c r="J63" i="7"/>
  <c r="J46" i="7"/>
  <c r="J107" i="7"/>
  <c r="J33" i="7"/>
  <c r="J100" i="7"/>
  <c r="J110" i="7"/>
  <c r="J56" i="7"/>
  <c r="J21" i="7"/>
  <c r="J15" i="7"/>
  <c r="J90" i="7"/>
  <c r="J48" i="7"/>
  <c r="J16" i="7"/>
  <c r="J96" i="7"/>
  <c r="J62" i="7"/>
  <c r="J34" i="7"/>
  <c r="J22" i="7"/>
  <c r="J97" i="7"/>
  <c r="J73" i="7"/>
  <c r="J57" i="7"/>
  <c r="J40" i="7"/>
  <c r="J69" i="7"/>
  <c r="J87" i="7"/>
  <c r="J127" i="7"/>
  <c r="J85" i="7"/>
  <c r="J131" i="7"/>
  <c r="J61" i="7"/>
  <c r="J37" i="7"/>
  <c r="J31" i="7"/>
  <c r="J109" i="7"/>
  <c r="J80" i="7"/>
  <c r="J50" i="7"/>
  <c r="J106" i="7"/>
  <c r="J126" i="7"/>
  <c r="J75" i="7"/>
  <c r="J53" i="7"/>
  <c r="J108" i="7"/>
  <c r="J49" i="7"/>
  <c r="J30" i="7"/>
  <c r="J123" i="7"/>
  <c r="J38" i="7"/>
  <c r="J78" i="7"/>
  <c r="J25" i="7"/>
  <c r="J130" i="7"/>
  <c r="J65" i="7"/>
  <c r="J119" i="7"/>
  <c r="J27" i="7"/>
  <c r="J77" i="7"/>
  <c r="J101" i="7"/>
  <c r="J24" i="7"/>
  <c r="J118" i="7"/>
  <c r="J99" i="7"/>
  <c r="J67" i="7"/>
  <c r="J76" i="7"/>
  <c r="J35" i="7"/>
  <c r="J82" i="7"/>
  <c r="J66" i="7"/>
  <c r="J20" i="7"/>
  <c r="J134" i="7"/>
  <c r="J104" i="7"/>
  <c r="J18" i="7"/>
  <c r="J52" i="7"/>
  <c r="J43" i="7"/>
  <c r="J45" i="7"/>
  <c r="J19" i="7"/>
  <c r="J81" i="7"/>
  <c r="J51" i="7"/>
  <c r="J103" i="7"/>
  <c r="J39" i="7"/>
  <c r="J93" i="7"/>
  <c r="J41" i="7"/>
  <c r="G41" i="7"/>
  <c r="D62" i="5"/>
  <c r="I14" i="5"/>
  <c r="H13" i="10"/>
  <c r="I13" i="14"/>
  <c r="I59" i="14" s="1"/>
  <c r="F139" i="7"/>
  <c r="K141" i="8"/>
  <c r="H13" i="14"/>
  <c r="H59" i="14" s="1"/>
  <c r="H65" i="12"/>
  <c r="J105" i="7"/>
  <c r="H12" i="15" l="1"/>
  <c r="J139" i="7"/>
  <c r="H88" i="6"/>
  <c r="H91" i="6"/>
  <c r="H89" i="6"/>
  <c r="J34" i="9"/>
  <c r="J22" i="9"/>
  <c r="J57" i="9"/>
  <c r="J86" i="9"/>
  <c r="J50" i="9"/>
  <c r="J19" i="9"/>
  <c r="J66" i="9"/>
  <c r="J25" i="9"/>
  <c r="J20" i="9"/>
  <c r="J82" i="9"/>
  <c r="J72" i="9"/>
  <c r="J55" i="9"/>
  <c r="J35" i="9"/>
  <c r="J74" i="9"/>
  <c r="J36" i="9"/>
  <c r="J85" i="9"/>
  <c r="J45" i="9"/>
  <c r="J30" i="9"/>
  <c r="J13" i="9"/>
  <c r="J73" i="9"/>
  <c r="J42" i="9"/>
  <c r="J29" i="9"/>
  <c r="J14" i="9"/>
  <c r="J89" i="9" s="1"/>
  <c r="J69" i="9"/>
  <c r="J21" i="9"/>
  <c r="J59" i="9"/>
  <c r="J46" i="9"/>
  <c r="J41" i="9"/>
  <c r="J83" i="9"/>
  <c r="J67" i="9"/>
  <c r="J23" i="9"/>
  <c r="J12" i="9"/>
  <c r="J49" i="9"/>
  <c r="J78" i="9"/>
  <c r="J32" i="9"/>
  <c r="J40" i="9"/>
  <c r="J60" i="9"/>
  <c r="J16" i="9"/>
  <c r="J54" i="9"/>
  <c r="J43" i="9"/>
  <c r="J64" i="9"/>
  <c r="J76" i="9"/>
  <c r="J39" i="9"/>
  <c r="J65" i="9"/>
  <c r="F87" i="9"/>
  <c r="J24" i="9"/>
  <c r="J70" i="9"/>
  <c r="J31" i="9"/>
  <c r="J71" i="9"/>
  <c r="J58" i="9"/>
  <c r="J44" i="9"/>
  <c r="G87" i="9"/>
  <c r="J79" i="9"/>
  <c r="J75" i="9"/>
  <c r="J56" i="9"/>
  <c r="J48" i="9"/>
  <c r="J33" i="9"/>
  <c r="J53" i="9"/>
  <c r="G131" i="4"/>
  <c r="G132" i="4"/>
  <c r="G16" i="4"/>
  <c r="G129" i="4"/>
  <c r="G120" i="4"/>
  <c r="G97" i="4"/>
  <c r="G134" i="4"/>
  <c r="G123" i="4"/>
  <c r="G31" i="4"/>
  <c r="G26" i="4"/>
  <c r="G150" i="4"/>
  <c r="G212" i="4"/>
  <c r="G60" i="4"/>
  <c r="G88" i="4"/>
  <c r="G71" i="4"/>
  <c r="G93" i="4"/>
  <c r="G169" i="4"/>
  <c r="G48" i="4"/>
  <c r="G119" i="4"/>
  <c r="G151" i="4"/>
  <c r="G37" i="4"/>
  <c r="G114" i="4"/>
  <c r="G135" i="4"/>
  <c r="G138" i="4"/>
  <c r="G216" i="4"/>
  <c r="G55" i="4"/>
  <c r="G80" i="4"/>
  <c r="G58" i="4"/>
  <c r="G90" i="4"/>
  <c r="G165" i="4"/>
  <c r="G219" i="4"/>
  <c r="G109" i="4"/>
  <c r="G213" i="4"/>
  <c r="G102" i="4"/>
  <c r="G156" i="4"/>
  <c r="G148" i="4"/>
  <c r="G99" i="4"/>
  <c r="G128" i="4"/>
  <c r="G116" i="4"/>
  <c r="G142" i="4"/>
  <c r="G25" i="4"/>
  <c r="G222" i="4"/>
  <c r="G70" i="4"/>
  <c r="G110" i="4"/>
  <c r="G75" i="4"/>
  <c r="G159" i="4"/>
  <c r="G215" i="4"/>
  <c r="G69" i="4"/>
  <c r="G198" i="4"/>
  <c r="G145" i="4"/>
  <c r="G49" i="4"/>
  <c r="G181" i="4"/>
  <c r="G221" i="4"/>
  <c r="G85" i="4"/>
  <c r="G117" i="4"/>
  <c r="G29" i="4"/>
  <c r="G113" i="4"/>
  <c r="G45" i="4"/>
  <c r="G65" i="4"/>
  <c r="G43" i="4"/>
  <c r="G171" i="4"/>
  <c r="G210" i="4"/>
  <c r="G104" i="4"/>
  <c r="G185" i="4"/>
  <c r="G201" i="4"/>
  <c r="G53" i="4"/>
  <c r="G196" i="4"/>
  <c r="G187" i="4"/>
  <c r="G203" i="4"/>
  <c r="G91" i="4"/>
  <c r="G178" i="4"/>
  <c r="G17" i="4"/>
  <c r="G74" i="4"/>
  <c r="G52" i="4"/>
  <c r="G164" i="4"/>
  <c r="G27" i="4"/>
  <c r="G141" i="4"/>
  <c r="G39" i="4"/>
  <c r="G218" i="4"/>
  <c r="G76" i="4"/>
  <c r="G106" i="4"/>
  <c r="G223" i="4"/>
  <c r="G87" i="4"/>
  <c r="G179" i="4"/>
  <c r="G197" i="4"/>
  <c r="G81" i="4"/>
  <c r="G166" i="4"/>
  <c r="G190" i="4"/>
  <c r="G183" i="4"/>
  <c r="G199" i="4"/>
  <c r="G62" i="4"/>
  <c r="G170" i="4"/>
  <c r="G194" i="4"/>
  <c r="G41" i="4"/>
  <c r="G149" i="4"/>
  <c r="G139" i="4"/>
  <c r="G46" i="4"/>
  <c r="G146" i="4"/>
  <c r="G220" i="4"/>
  <c r="G73" i="4"/>
  <c r="G83" i="4"/>
  <c r="G211" i="4"/>
  <c r="G35" i="4"/>
  <c r="G101" i="4"/>
  <c r="G98" i="4"/>
  <c r="G107" i="4"/>
  <c r="G157" i="4"/>
  <c r="G64" i="4"/>
  <c r="G66" i="4"/>
  <c r="G172" i="4"/>
  <c r="G38" i="4"/>
  <c r="G23" i="4"/>
  <c r="G137" i="4"/>
  <c r="G57" i="4"/>
  <c r="G103" i="4"/>
  <c r="G167" i="4"/>
  <c r="G67" i="4"/>
  <c r="G72" i="4"/>
  <c r="G175" i="4"/>
  <c r="G77" i="4"/>
  <c r="G144" i="4"/>
  <c r="G54" i="4"/>
  <c r="G100" i="4"/>
  <c r="G82" i="4"/>
  <c r="G168" i="4"/>
  <c r="G209" i="4"/>
  <c r="G186" i="4"/>
  <c r="G195" i="4"/>
  <c r="G162" i="4"/>
  <c r="G19" i="4"/>
  <c r="G204" i="4"/>
  <c r="G122" i="4"/>
  <c r="G125" i="4"/>
  <c r="G51" i="4"/>
  <c r="G163" i="4"/>
  <c r="G217" i="4"/>
  <c r="G189" i="4"/>
  <c r="G50" i="4"/>
  <c r="G202" i="4"/>
  <c r="G207" i="4"/>
  <c r="G182" i="4"/>
  <c r="G40" i="4"/>
  <c r="G115" i="4"/>
  <c r="G21" i="4"/>
  <c r="G118" i="4"/>
  <c r="G33" i="4"/>
  <c r="G42" i="4"/>
  <c r="G61" i="4"/>
  <c r="G161" i="4"/>
  <c r="G124" i="4"/>
  <c r="G30" i="4"/>
  <c r="G112" i="4"/>
  <c r="G130" i="4"/>
  <c r="G68" i="4"/>
  <c r="G105" i="4"/>
  <c r="G173" i="4"/>
  <c r="G192" i="4"/>
  <c r="G63" i="4"/>
  <c r="G126" i="4"/>
  <c r="G121" i="4"/>
  <c r="G96" i="4"/>
  <c r="G214" i="4"/>
  <c r="G84" i="4"/>
  <c r="G86" i="4"/>
  <c r="G154" i="4"/>
  <c r="G143" i="4"/>
  <c r="G79" i="4"/>
  <c r="G174" i="4"/>
  <c r="G177" i="4"/>
  <c r="G147" i="4"/>
  <c r="G47" i="4"/>
  <c r="G95" i="4"/>
  <c r="G59" i="4"/>
  <c r="G193" i="4"/>
  <c r="G158" i="4"/>
  <c r="G208" i="4"/>
  <c r="G89" i="4"/>
  <c r="G188" i="4"/>
  <c r="G18" i="4"/>
  <c r="G78" i="4"/>
  <c r="G22" i="4"/>
  <c r="G34" i="4"/>
  <c r="G108" i="4"/>
  <c r="G56" i="4"/>
  <c r="G92" i="4"/>
  <c r="G205" i="4"/>
  <c r="G180" i="4"/>
  <c r="G191" i="4"/>
  <c r="G94" i="4"/>
  <c r="G206" i="4"/>
  <c r="G160" i="4"/>
  <c r="G184" i="4"/>
  <c r="G200" i="4"/>
  <c r="G36" i="4"/>
  <c r="G127" i="4"/>
  <c r="G20" i="4"/>
  <c r="G32" i="4"/>
  <c r="G176" i="4"/>
  <c r="G133" i="4"/>
  <c r="G140" i="4"/>
  <c r="G136" i="4"/>
  <c r="G24" i="4"/>
  <c r="G28" i="4"/>
  <c r="G152" i="4"/>
  <c r="G116" i="3"/>
  <c r="G121" i="3"/>
  <c r="G76" i="3"/>
  <c r="G62" i="3"/>
  <c r="G74" i="3"/>
  <c r="G14" i="3"/>
  <c r="G127" i="3"/>
  <c r="G34" i="3"/>
  <c r="G101" i="3"/>
  <c r="G117" i="3"/>
  <c r="G78" i="3"/>
  <c r="G93" i="3"/>
  <c r="G79" i="3"/>
  <c r="G100" i="3"/>
  <c r="G27" i="3"/>
  <c r="G29" i="3"/>
  <c r="G43" i="3"/>
  <c r="G50" i="3"/>
  <c r="G87" i="3"/>
  <c r="G53" i="3"/>
  <c r="G108" i="3"/>
  <c r="G133" i="3"/>
  <c r="G89" i="3"/>
  <c r="G67" i="3"/>
  <c r="G47" i="3"/>
  <c r="G129" i="3"/>
  <c r="G96" i="3"/>
  <c r="G21" i="3"/>
  <c r="G94" i="3"/>
  <c r="G109" i="3"/>
  <c r="G37" i="3"/>
  <c r="G97" i="3"/>
  <c r="G33" i="3"/>
  <c r="G69" i="3"/>
  <c r="G25" i="3"/>
  <c r="G80" i="3"/>
  <c r="G17" i="3"/>
  <c r="G73" i="3"/>
  <c r="G111" i="3"/>
  <c r="G44" i="3"/>
  <c r="G60" i="3"/>
  <c r="G31" i="3"/>
  <c r="G72" i="3"/>
  <c r="G23" i="3"/>
  <c r="G85" i="3"/>
  <c r="G70" i="3"/>
  <c r="G68" i="3"/>
  <c r="G81" i="3"/>
  <c r="G46" i="3"/>
  <c r="G119" i="3"/>
  <c r="G54" i="3"/>
  <c r="G57" i="3"/>
  <c r="G99" i="3"/>
  <c r="G41" i="3"/>
  <c r="G126" i="3"/>
  <c r="G13" i="3"/>
  <c r="G124" i="3"/>
  <c r="G125" i="3"/>
  <c r="G32" i="3"/>
  <c r="G92" i="3"/>
  <c r="G38" i="3"/>
  <c r="G77" i="3"/>
  <c r="G102" i="3"/>
  <c r="G107" i="3"/>
  <c r="G122" i="3"/>
  <c r="G110" i="3"/>
  <c r="G130" i="3"/>
  <c r="G65" i="3"/>
  <c r="G128" i="3"/>
  <c r="G55" i="3"/>
  <c r="G86" i="3"/>
  <c r="G132" i="3"/>
  <c r="G118" i="3"/>
  <c r="G84" i="3"/>
  <c r="G91" i="3"/>
  <c r="G113" i="3"/>
  <c r="G15" i="3"/>
  <c r="G82" i="3"/>
  <c r="G123" i="3"/>
  <c r="G16" i="3"/>
  <c r="G112" i="3"/>
  <c r="G22" i="3"/>
  <c r="G134" i="3"/>
  <c r="G30" i="3"/>
  <c r="G98" i="3"/>
  <c r="G45" i="3"/>
  <c r="G90" i="3"/>
  <c r="G88" i="3"/>
  <c r="G42" i="3"/>
  <c r="G120" i="3"/>
  <c r="G36" i="3"/>
  <c r="G114" i="3"/>
  <c r="G56" i="3"/>
  <c r="G83" i="3"/>
  <c r="G95" i="3"/>
  <c r="G49" i="3"/>
  <c r="G40" i="3"/>
  <c r="G52" i="3"/>
  <c r="G28" i="3"/>
  <c r="G66" i="3"/>
  <c r="G12" i="3"/>
  <c r="G20" i="3"/>
  <c r="G24" i="3"/>
  <c r="G75" i="3"/>
  <c r="G115" i="3"/>
  <c r="G131" i="3"/>
  <c r="F225" i="4"/>
  <c r="G103" i="3"/>
  <c r="I37" i="9"/>
  <c r="I14" i="9"/>
  <c r="I38" i="9"/>
  <c r="I74" i="9"/>
  <c r="I49" i="9"/>
  <c r="I31" i="9"/>
  <c r="I22" i="9"/>
  <c r="I48" i="9"/>
  <c r="I86" i="9"/>
  <c r="I50" i="9"/>
  <c r="I15" i="9"/>
  <c r="I60" i="9"/>
  <c r="I19" i="9"/>
  <c r="I76" i="9"/>
  <c r="I44" i="9"/>
  <c r="I65" i="9"/>
  <c r="I39" i="9"/>
  <c r="I13" i="9"/>
  <c r="I12" i="9"/>
  <c r="I85" i="9"/>
  <c r="I78" i="9"/>
  <c r="I30" i="9"/>
  <c r="I55" i="9"/>
  <c r="I35" i="9"/>
  <c r="I67" i="9"/>
  <c r="I40" i="9"/>
  <c r="I79" i="9"/>
  <c r="I59" i="9"/>
  <c r="I75" i="9"/>
  <c r="I27" i="9"/>
  <c r="I16" i="9"/>
  <c r="I45" i="9"/>
  <c r="I21" i="9"/>
  <c r="I54" i="9"/>
  <c r="I34" i="9"/>
  <c r="I29" i="9"/>
  <c r="I43" i="9"/>
  <c r="I72" i="9"/>
  <c r="I82" i="9"/>
  <c r="I25" i="9"/>
  <c r="I73" i="9"/>
  <c r="I28" i="9"/>
  <c r="I33" i="9"/>
  <c r="I17" i="9"/>
  <c r="I70" i="9"/>
  <c r="I58" i="9"/>
  <c r="I20" i="9"/>
  <c r="I46" i="9"/>
  <c r="I41" i="9"/>
  <c r="I69" i="9"/>
  <c r="I57" i="9"/>
  <c r="I36" i="9"/>
  <c r="I56" i="9"/>
  <c r="I32" i="9"/>
  <c r="I42" i="9"/>
  <c r="I24" i="9"/>
  <c r="I71" i="9"/>
  <c r="I53" i="9"/>
  <c r="I66" i="9"/>
  <c r="I83" i="9"/>
  <c r="I63" i="9"/>
  <c r="I64" i="9"/>
  <c r="G64" i="3"/>
  <c r="J90" i="6"/>
  <c r="J89" i="6"/>
  <c r="I140" i="8"/>
  <c r="I142" i="8"/>
  <c r="I59" i="10"/>
  <c r="G44" i="4"/>
  <c r="H66" i="9"/>
  <c r="H12" i="9"/>
  <c r="H44" i="9"/>
  <c r="H19" i="9"/>
  <c r="H65" i="9"/>
  <c r="H16" i="9"/>
  <c r="H74" i="9"/>
  <c r="H67" i="9"/>
  <c r="H42" i="9"/>
  <c r="H23" i="9"/>
  <c r="H14" i="9"/>
  <c r="H78" i="9"/>
  <c r="H70" i="9"/>
  <c r="H46" i="9"/>
  <c r="H32" i="9"/>
  <c r="H72" i="9"/>
  <c r="H22" i="9"/>
  <c r="H45" i="9"/>
  <c r="H69" i="9"/>
  <c r="H27" i="9"/>
  <c r="H30" i="9"/>
  <c r="H41" i="9"/>
  <c r="H20" i="9"/>
  <c r="H48" i="9"/>
  <c r="H64" i="9"/>
  <c r="H37" i="9"/>
  <c r="H15" i="9"/>
  <c r="H17" i="9"/>
  <c r="H50" i="9"/>
  <c r="H36" i="9"/>
  <c r="H34" i="9"/>
  <c r="H21" i="9"/>
  <c r="H33" i="9"/>
  <c r="H71" i="9"/>
  <c r="H49" i="9"/>
  <c r="H35" i="9"/>
  <c r="H43" i="9"/>
  <c r="H25" i="9"/>
  <c r="H73" i="9"/>
  <c r="H55" i="9"/>
  <c r="H40" i="9"/>
  <c r="H53" i="9"/>
  <c r="H54" i="9"/>
  <c r="H24" i="9"/>
  <c r="H13" i="9"/>
  <c r="H39" i="9"/>
  <c r="H29" i="9"/>
  <c r="H47" i="9"/>
  <c r="H31" i="9"/>
  <c r="H28" i="9"/>
  <c r="H75" i="9"/>
  <c r="H38" i="9"/>
  <c r="H63" i="9"/>
  <c r="F89" i="13"/>
  <c r="G23" i="13"/>
  <c r="G27" i="13"/>
  <c r="G15" i="13"/>
  <c r="G22" i="13"/>
  <c r="G75" i="13"/>
  <c r="G52" i="13"/>
  <c r="G19" i="13"/>
  <c r="G25" i="13"/>
  <c r="G12" i="13"/>
  <c r="G80" i="13"/>
  <c r="G70" i="13"/>
  <c r="G41" i="13"/>
  <c r="G36" i="13"/>
  <c r="G13" i="13"/>
  <c r="G66" i="13"/>
  <c r="G88" i="13"/>
  <c r="G78" i="13"/>
  <c r="G46" i="13"/>
  <c r="G42" i="13"/>
  <c r="G34" i="13"/>
  <c r="G30" i="13"/>
  <c r="G72" i="13"/>
  <c r="G14" i="13"/>
  <c r="G67" i="13"/>
  <c r="G74" i="13"/>
  <c r="G20" i="13"/>
  <c r="G77" i="13"/>
  <c r="G69" i="13"/>
  <c r="G85" i="13"/>
  <c r="G55" i="13"/>
  <c r="G21" i="13"/>
  <c r="G79" i="13"/>
  <c r="G48" i="13"/>
  <c r="G59" i="13"/>
  <c r="G76" i="13"/>
  <c r="G37" i="13"/>
  <c r="G29" i="13"/>
  <c r="G61" i="13"/>
  <c r="G71" i="13"/>
  <c r="G38" i="13"/>
  <c r="G62" i="13"/>
  <c r="G47" i="13"/>
  <c r="G73" i="13"/>
  <c r="G68" i="13"/>
  <c r="G58" i="13"/>
  <c r="G65" i="13"/>
  <c r="E89" i="13"/>
  <c r="G45" i="13"/>
  <c r="G60" i="13"/>
  <c r="G24" i="13"/>
  <c r="G56" i="13"/>
  <c r="G31" i="13"/>
  <c r="G84" i="13"/>
  <c r="G57" i="13"/>
  <c r="G43" i="13"/>
  <c r="G16" i="13"/>
  <c r="G86" i="13"/>
  <c r="G44" i="13"/>
  <c r="G32" i="13"/>
  <c r="G51" i="13"/>
  <c r="G17" i="13"/>
  <c r="G40" i="13"/>
  <c r="G33" i="13"/>
  <c r="G81" i="13"/>
  <c r="G50" i="13"/>
  <c r="G35" i="13"/>
  <c r="H139" i="12"/>
  <c r="H140" i="12"/>
  <c r="G155" i="4"/>
  <c r="C63" i="3"/>
  <c r="C136" i="3"/>
  <c r="F104" i="3" s="1"/>
  <c r="E137" i="3"/>
  <c r="F105" i="3"/>
  <c r="H28" i="5"/>
  <c r="G28" i="5"/>
  <c r="G35" i="3"/>
  <c r="K49" i="7"/>
  <c r="K127" i="7"/>
  <c r="K106" i="7"/>
  <c r="K78" i="7"/>
  <c r="K71" i="7"/>
  <c r="K54" i="7"/>
  <c r="K43" i="7"/>
  <c r="K31" i="7"/>
  <c r="K22" i="7"/>
  <c r="K126" i="7"/>
  <c r="K110" i="7"/>
  <c r="K97" i="7"/>
  <c r="K84" i="7"/>
  <c r="K67" i="7"/>
  <c r="K61" i="7"/>
  <c r="K34" i="7"/>
  <c r="K25" i="7"/>
  <c r="K16" i="7"/>
  <c r="K130" i="7"/>
  <c r="K109" i="7"/>
  <c r="K94" i="7"/>
  <c r="K73" i="7"/>
  <c r="K56" i="7"/>
  <c r="K36" i="7"/>
  <c r="K19" i="7"/>
  <c r="K79" i="7"/>
  <c r="K47" i="7"/>
  <c r="K107" i="7"/>
  <c r="K86" i="7"/>
  <c r="K72" i="7"/>
  <c r="K55" i="7"/>
  <c r="K33" i="7"/>
  <c r="K15" i="7"/>
  <c r="K88" i="7"/>
  <c r="K53" i="7"/>
  <c r="K117" i="7"/>
  <c r="K90" i="7"/>
  <c r="K76" i="7"/>
  <c r="K58" i="7"/>
  <c r="K23" i="7"/>
  <c r="K20" i="7"/>
  <c r="K87" i="7"/>
  <c r="K57" i="7"/>
  <c r="K81" i="7"/>
  <c r="K118" i="7"/>
  <c r="K102" i="7"/>
  <c r="K68" i="7"/>
  <c r="K35" i="7"/>
  <c r="K17" i="7"/>
  <c r="K101" i="7"/>
  <c r="K70" i="7"/>
  <c r="K42" i="7"/>
  <c r="K21" i="7"/>
  <c r="K121" i="7"/>
  <c r="K82" i="7"/>
  <c r="K50" i="7"/>
  <c r="H139" i="7"/>
  <c r="K62" i="7"/>
  <c r="K98" i="7"/>
  <c r="K60" i="7"/>
  <c r="K24" i="7"/>
  <c r="K69" i="7"/>
  <c r="K104" i="7"/>
  <c r="K63" i="7"/>
  <c r="K32" i="7"/>
  <c r="K85" i="7"/>
  <c r="K123" i="7"/>
  <c r="K38" i="7"/>
  <c r="G139" i="7"/>
  <c r="K74" i="7"/>
  <c r="K46" i="7"/>
  <c r="K27" i="7"/>
  <c r="K122" i="7"/>
  <c r="K93" i="7"/>
  <c r="K64" i="7"/>
  <c r="K30" i="7"/>
  <c r="K39" i="7"/>
  <c r="K100" i="7"/>
  <c r="K66" i="7"/>
  <c r="K28" i="7"/>
  <c r="K96" i="7"/>
  <c r="K29" i="7"/>
  <c r="K77" i="7"/>
  <c r="K45" i="7"/>
  <c r="K103" i="7"/>
  <c r="K125" i="7"/>
  <c r="K80" i="7"/>
  <c r="K48" i="7"/>
  <c r="K83" i="7"/>
  <c r="K119" i="7"/>
  <c r="K105" i="7"/>
  <c r="K65" i="7"/>
  <c r="K37" i="7"/>
  <c r="K116" i="7"/>
  <c r="K41" i="7"/>
  <c r="K44" i="7"/>
  <c r="I37" i="5"/>
  <c r="I54" i="5"/>
  <c r="I31" i="5"/>
  <c r="I35" i="5"/>
  <c r="I21" i="5"/>
  <c r="I23" i="5"/>
  <c r="I40" i="5"/>
  <c r="I17" i="5"/>
  <c r="I55" i="5"/>
  <c r="I19" i="5"/>
  <c r="I32" i="5"/>
  <c r="I47" i="5"/>
  <c r="I26" i="5"/>
  <c r="I43" i="5"/>
  <c r="I39" i="5"/>
  <c r="I52" i="5"/>
  <c r="I34" i="5"/>
  <c r="I24" i="5"/>
  <c r="I45" i="5"/>
  <c r="I33" i="5"/>
  <c r="I22" i="5"/>
  <c r="I36" i="5"/>
  <c r="I30" i="5"/>
  <c r="I38" i="5"/>
  <c r="I60" i="5"/>
  <c r="I16" i="5"/>
  <c r="J142" i="7"/>
  <c r="J140" i="7"/>
  <c r="J141" i="7"/>
  <c r="I61" i="6"/>
  <c r="I48" i="6"/>
  <c r="I37" i="6"/>
  <c r="I25" i="6"/>
  <c r="I67" i="6"/>
  <c r="I53" i="6"/>
  <c r="I41" i="6"/>
  <c r="I29" i="6"/>
  <c r="I71" i="6"/>
  <c r="I59" i="6"/>
  <c r="I46" i="6"/>
  <c r="I28" i="6"/>
  <c r="I49" i="6"/>
  <c r="I75" i="6"/>
  <c r="I80" i="6"/>
  <c r="I20" i="6"/>
  <c r="I90" i="6" s="1"/>
  <c r="I56" i="6"/>
  <c r="I65" i="6"/>
  <c r="I72" i="6"/>
  <c r="I83" i="6"/>
  <c r="I31" i="6"/>
  <c r="I60" i="6"/>
  <c r="I36" i="6"/>
  <c r="I50" i="6"/>
  <c r="I21" i="6"/>
  <c r="I33" i="6"/>
  <c r="I38" i="6"/>
  <c r="I79" i="6"/>
  <c r="I42" i="6"/>
  <c r="I19" i="6"/>
  <c r="I47" i="6"/>
  <c r="I23" i="6"/>
  <c r="I66" i="6"/>
  <c r="I40" i="6"/>
  <c r="I27" i="6"/>
  <c r="I44" i="6"/>
  <c r="I22" i="6"/>
  <c r="I30" i="6"/>
  <c r="I34" i="6"/>
  <c r="I18" i="6"/>
  <c r="I76" i="6"/>
  <c r="I68" i="6"/>
  <c r="I35" i="6"/>
  <c r="I26" i="6"/>
  <c r="I55" i="6"/>
  <c r="J37" i="9"/>
  <c r="H45" i="15"/>
  <c r="H90" i="15" s="1"/>
  <c r="H66" i="15"/>
  <c r="H18" i="15"/>
  <c r="H81" i="15"/>
  <c r="H87" i="15"/>
  <c r="H77" i="15"/>
  <c r="H74" i="15"/>
  <c r="H48" i="15"/>
  <c r="H67" i="15"/>
  <c r="H37" i="15"/>
  <c r="H63" i="15"/>
  <c r="H54" i="15"/>
  <c r="H86" i="15"/>
  <c r="H79" i="15"/>
  <c r="H38" i="15"/>
  <c r="H16" i="15"/>
  <c r="H13" i="15"/>
  <c r="H49" i="15"/>
  <c r="H70" i="15"/>
  <c r="H72" i="15"/>
  <c r="H75" i="15"/>
  <c r="H73" i="15"/>
  <c r="H76" i="15"/>
  <c r="H47" i="15"/>
  <c r="H84" i="15"/>
  <c r="H50" i="15"/>
  <c r="H17" i="15"/>
  <c r="H29" i="15"/>
  <c r="H41" i="15"/>
  <c r="H71" i="15"/>
  <c r="H64" i="15"/>
  <c r="H31" i="15"/>
  <c r="H82" i="15"/>
  <c r="H68" i="15"/>
  <c r="H33" i="15"/>
  <c r="H34" i="15"/>
  <c r="H65" i="15"/>
  <c r="H15" i="15"/>
  <c r="H61" i="15"/>
  <c r="H51" i="15"/>
  <c r="H30" i="15"/>
  <c r="H52" i="15"/>
  <c r="H28" i="15"/>
  <c r="H14" i="15"/>
  <c r="H83" i="15"/>
  <c r="F90" i="15"/>
  <c r="H88" i="15"/>
  <c r="H69" i="15"/>
  <c r="H85" i="15"/>
  <c r="H19" i="15"/>
  <c r="H53" i="15"/>
  <c r="H62" i="15"/>
  <c r="H36" i="15"/>
  <c r="H80" i="15"/>
  <c r="H35" i="15"/>
  <c r="H40" i="15"/>
  <c r="H39" i="15"/>
  <c r="H32" i="15"/>
  <c r="H27" i="15"/>
  <c r="I28" i="5"/>
  <c r="I62" i="5" s="1"/>
  <c r="H90" i="6"/>
  <c r="G115" i="12"/>
  <c r="G114" i="12"/>
  <c r="G31" i="12"/>
  <c r="G38" i="12"/>
  <c r="G19" i="12"/>
  <c r="G125" i="12"/>
  <c r="G84" i="12"/>
  <c r="G80" i="12"/>
  <c r="G68" i="12"/>
  <c r="G60" i="12"/>
  <c r="G52" i="12"/>
  <c r="G44" i="12"/>
  <c r="G22" i="12"/>
  <c r="G118" i="12"/>
  <c r="G39" i="12"/>
  <c r="G98" i="12"/>
  <c r="G23" i="12"/>
  <c r="G110" i="12"/>
  <c r="G94" i="12"/>
  <c r="G86" i="12"/>
  <c r="G81" i="12"/>
  <c r="G63" i="12"/>
  <c r="G55" i="12"/>
  <c r="G50" i="12"/>
  <c r="G28" i="12"/>
  <c r="G21" i="12"/>
  <c r="G12" i="12"/>
  <c r="G100" i="12"/>
  <c r="G11" i="12"/>
  <c r="G99" i="12"/>
  <c r="G138" i="12"/>
  <c r="G128" i="12"/>
  <c r="G121" i="12"/>
  <c r="G93" i="12"/>
  <c r="G76" i="12"/>
  <c r="G72" i="12"/>
  <c r="G64" i="12"/>
  <c r="G56" i="12"/>
  <c r="G36" i="12"/>
  <c r="G27" i="12"/>
  <c r="G32" i="12"/>
  <c r="G90" i="12"/>
  <c r="G59" i="12"/>
  <c r="G35" i="12"/>
  <c r="G16" i="12"/>
  <c r="G130" i="12"/>
  <c r="G122" i="12"/>
  <c r="G65" i="12"/>
  <c r="G119" i="12"/>
  <c r="G96" i="12"/>
  <c r="G34" i="12"/>
  <c r="G40" i="12"/>
  <c r="G135" i="12"/>
  <c r="G18" i="12"/>
  <c r="G13" i="12"/>
  <c r="G20" i="12"/>
  <c r="G107" i="12"/>
  <c r="G137" i="12"/>
  <c r="G91" i="12"/>
  <c r="G82" i="12"/>
  <c r="G70" i="12"/>
  <c r="G62" i="12"/>
  <c r="G54" i="12"/>
  <c r="G46" i="12"/>
  <c r="G42" i="12"/>
  <c r="G101" i="12"/>
  <c r="G17" i="12"/>
  <c r="G24" i="12"/>
  <c r="G113" i="12"/>
  <c r="G97" i="12"/>
  <c r="G126" i="12"/>
  <c r="G92" i="12"/>
  <c r="G83" i="12"/>
  <c r="G71" i="12"/>
  <c r="G61" i="12"/>
  <c r="G53" i="12"/>
  <c r="G48" i="12"/>
  <c r="G41" i="12"/>
  <c r="G105" i="12"/>
  <c r="G108" i="12"/>
  <c r="G26" i="12"/>
  <c r="G116" i="12"/>
  <c r="G25" i="12"/>
  <c r="G112" i="12"/>
  <c r="G134" i="12"/>
  <c r="G127" i="12"/>
  <c r="G95" i="12"/>
  <c r="G78" i="12"/>
  <c r="G74" i="12"/>
  <c r="G66" i="12"/>
  <c r="G58" i="12"/>
  <c r="G49" i="12"/>
  <c r="G14" i="12"/>
  <c r="G142" i="12" s="1"/>
  <c r="G103" i="12"/>
  <c r="G79" i="12"/>
  <c r="G15" i="12"/>
  <c r="G88" i="12"/>
  <c r="G67" i="12"/>
  <c r="G51" i="12"/>
  <c r="G111" i="12"/>
  <c r="G29" i="12"/>
  <c r="G124" i="12"/>
  <c r="G73" i="12"/>
  <c r="G57" i="12"/>
  <c r="G30" i="12"/>
  <c r="G102" i="12"/>
  <c r="G123" i="12"/>
  <c r="G131" i="12"/>
  <c r="G69" i="12"/>
  <c r="G106" i="12"/>
  <c r="G117" i="12"/>
  <c r="G89" i="12"/>
  <c r="G45" i="12"/>
  <c r="G87" i="12"/>
  <c r="G77" i="12"/>
  <c r="G37" i="12"/>
  <c r="G153" i="4"/>
  <c r="E224" i="4"/>
  <c r="I43" i="6"/>
  <c r="I47" i="9"/>
  <c r="G39" i="13"/>
  <c r="G104" i="3"/>
  <c r="G63" i="3"/>
  <c r="E63" i="3"/>
  <c r="G39" i="3"/>
  <c r="G71" i="3"/>
  <c r="K40" i="10"/>
  <c r="K24" i="10"/>
  <c r="K36" i="10"/>
  <c r="K28" i="10"/>
  <c r="G59" i="10"/>
  <c r="K57" i="10"/>
  <c r="K34" i="10"/>
  <c r="K23" i="10"/>
  <c r="K56" i="10"/>
  <c r="K19" i="10"/>
  <c r="K37" i="10"/>
  <c r="K58" i="10"/>
  <c r="K25" i="10"/>
  <c r="K51" i="10"/>
  <c r="K39" i="10"/>
  <c r="K16" i="10"/>
  <c r="K22" i="10"/>
  <c r="K52" i="10"/>
  <c r="K35" i="10"/>
  <c r="K31" i="10"/>
  <c r="H59" i="10"/>
  <c r="K21" i="10"/>
  <c r="K27" i="10"/>
  <c r="K46" i="10"/>
  <c r="K33" i="10"/>
  <c r="K13" i="10"/>
  <c r="K15" i="10"/>
  <c r="K42" i="10"/>
  <c r="K44" i="10"/>
  <c r="K49" i="10"/>
  <c r="F88" i="6"/>
  <c r="J91" i="6"/>
  <c r="J47" i="9"/>
  <c r="I141" i="8"/>
  <c r="I45" i="10"/>
  <c r="I28" i="10"/>
  <c r="I21" i="10"/>
  <c r="I41" i="10"/>
  <c r="I39" i="10"/>
  <c r="I48" i="10"/>
  <c r="I46" i="10"/>
  <c r="I33" i="10"/>
  <c r="I52" i="10"/>
  <c r="I44" i="10"/>
  <c r="I36" i="10"/>
  <c r="I31" i="10"/>
  <c r="I56" i="10"/>
  <c r="I35" i="10"/>
  <c r="I54" i="10"/>
  <c r="I34" i="10"/>
  <c r="I16" i="10"/>
  <c r="I25" i="10"/>
  <c r="I58" i="10"/>
  <c r="I51" i="10"/>
  <c r="I23" i="10"/>
  <c r="I49" i="10"/>
  <c r="I15" i="10"/>
  <c r="I37" i="10"/>
  <c r="I24" i="10"/>
  <c r="I47" i="10"/>
  <c r="I29" i="10"/>
  <c r="I42" i="10"/>
  <c r="I27" i="10"/>
  <c r="H152" i="4"/>
  <c r="F152" i="4"/>
  <c r="K29" i="10"/>
  <c r="F13" i="1"/>
  <c r="E41" i="1"/>
  <c r="F62" i="5"/>
  <c r="I77" i="7"/>
  <c r="I15" i="7"/>
  <c r="I91" i="7"/>
  <c r="I105" i="7"/>
  <c r="I52" i="7"/>
  <c r="I108" i="7"/>
  <c r="I43" i="7"/>
  <c r="I102" i="7"/>
  <c r="I18" i="7"/>
  <c r="I25" i="7"/>
  <c r="I30" i="7"/>
  <c r="I40" i="7"/>
  <c r="I22" i="7"/>
  <c r="I127" i="7"/>
  <c r="I99" i="7"/>
  <c r="I80" i="7"/>
  <c r="I68" i="7"/>
  <c r="I60" i="7"/>
  <c r="I123" i="7"/>
  <c r="I45" i="7"/>
  <c r="I17" i="7"/>
  <c r="I134" i="7"/>
  <c r="I121" i="7"/>
  <c r="I84" i="7"/>
  <c r="I67" i="7"/>
  <c r="I130" i="7"/>
  <c r="I54" i="7"/>
  <c r="I31" i="7"/>
  <c r="I23" i="7"/>
  <c r="I92" i="7"/>
  <c r="I138" i="7"/>
  <c r="I125" i="7"/>
  <c r="I94" i="7"/>
  <c r="I83" i="7"/>
  <c r="I70" i="7"/>
  <c r="I62" i="7"/>
  <c r="I48" i="7"/>
  <c r="I97" i="7"/>
  <c r="I135" i="7"/>
  <c r="I85" i="7"/>
  <c r="I32" i="7"/>
  <c r="I28" i="7"/>
  <c r="I36" i="7"/>
  <c r="I106" i="7"/>
  <c r="I38" i="7"/>
  <c r="I96" i="7"/>
  <c r="I90" i="7"/>
  <c r="I64" i="7"/>
  <c r="I137" i="7"/>
  <c r="I61" i="7"/>
  <c r="I101" i="7"/>
  <c r="I88" i="7"/>
  <c r="I63" i="7"/>
  <c r="I93" i="7"/>
  <c r="I109" i="7"/>
  <c r="I131" i="7"/>
  <c r="I87" i="7"/>
  <c r="I66" i="7"/>
  <c r="I104" i="7"/>
  <c r="I53" i="7"/>
  <c r="I39" i="7"/>
  <c r="I49" i="7"/>
  <c r="I41" i="7"/>
  <c r="I29" i="7"/>
  <c r="I21" i="7"/>
  <c r="I103" i="7"/>
  <c r="I111" i="7"/>
  <c r="I33" i="7"/>
  <c r="I117" i="7"/>
  <c r="I122" i="7"/>
  <c r="I72" i="7"/>
  <c r="I35" i="7"/>
  <c r="I86" i="7"/>
  <c r="I26" i="7"/>
  <c r="I126" i="7"/>
  <c r="I71" i="7"/>
  <c r="I124" i="7"/>
  <c r="I65" i="7"/>
  <c r="I34" i="7"/>
  <c r="I76" i="7"/>
  <c r="I119" i="7"/>
  <c r="I74" i="7"/>
  <c r="I56" i="7"/>
  <c r="I100" i="7"/>
  <c r="I118" i="7"/>
  <c r="I81" i="7"/>
  <c r="I73" i="7"/>
  <c r="I57" i="7"/>
  <c r="I42" i="7"/>
  <c r="I19" i="7"/>
  <c r="I116" i="7"/>
  <c r="I69" i="7"/>
  <c r="I27" i="7"/>
  <c r="I44" i="7"/>
  <c r="K115" i="7"/>
  <c r="J14" i="8"/>
  <c r="J21" i="8"/>
  <c r="J16" i="8"/>
  <c r="J103" i="8"/>
  <c r="J138" i="8"/>
  <c r="J130" i="8"/>
  <c r="J122" i="8"/>
  <c r="J88" i="8"/>
  <c r="J78" i="8"/>
  <c r="J67" i="8"/>
  <c r="J55" i="8"/>
  <c r="J48" i="8"/>
  <c r="J101" i="8"/>
  <c r="J117" i="8"/>
  <c r="J38" i="8"/>
  <c r="J123" i="8"/>
  <c r="J89" i="8"/>
  <c r="J79" i="8"/>
  <c r="J60" i="8"/>
  <c r="J53" i="8"/>
  <c r="J49" i="8"/>
  <c r="J42" i="8"/>
  <c r="J28" i="8"/>
  <c r="J13" i="8"/>
  <c r="J24" i="8"/>
  <c r="J15" i="8"/>
  <c r="J137" i="8"/>
  <c r="J131" i="8"/>
  <c r="J124" i="8"/>
  <c r="J91" i="8"/>
  <c r="J62" i="8"/>
  <c r="J32" i="8"/>
  <c r="J121" i="8"/>
  <c r="J76" i="8"/>
  <c r="J66" i="8"/>
  <c r="J46" i="8"/>
  <c r="J17" i="8"/>
  <c r="J106" i="8"/>
  <c r="J125" i="8"/>
  <c r="J73" i="8"/>
  <c r="J63" i="8"/>
  <c r="J51" i="8"/>
  <c r="J87" i="8"/>
  <c r="J74" i="8"/>
  <c r="J12" i="8"/>
  <c r="J65" i="8"/>
  <c r="J82" i="8"/>
  <c r="J93" i="8"/>
  <c r="J35" i="8"/>
  <c r="J25" i="8"/>
  <c r="J102" i="8"/>
  <c r="J40" i="8"/>
  <c r="J83" i="8"/>
  <c r="J23" i="8"/>
  <c r="J108" i="8"/>
  <c r="J97" i="8"/>
  <c r="J126" i="8"/>
  <c r="J84" i="8"/>
  <c r="J59" i="8"/>
  <c r="J18" i="8"/>
  <c r="J20" i="8"/>
  <c r="J90" i="8"/>
  <c r="J68" i="8"/>
  <c r="J50" i="8"/>
  <c r="J41" i="8"/>
  <c r="J31" i="8"/>
  <c r="J29" i="8"/>
  <c r="J127" i="8"/>
  <c r="J80" i="8"/>
  <c r="J26" i="8"/>
  <c r="J69" i="8"/>
  <c r="J114" i="8"/>
  <c r="J128" i="8"/>
  <c r="J70" i="8"/>
  <c r="J39" i="8"/>
  <c r="J19" i="8"/>
  <c r="J45" i="8"/>
  <c r="J116" i="8"/>
  <c r="J11" i="8"/>
  <c r="J77" i="8"/>
  <c r="J34" i="8"/>
  <c r="J33" i="8"/>
  <c r="J118" i="8"/>
  <c r="J30" i="8"/>
  <c r="J134" i="8"/>
  <c r="J94" i="8"/>
  <c r="J71" i="8"/>
  <c r="J52" i="8"/>
  <c r="J27" i="8"/>
  <c r="J113" i="8"/>
  <c r="J86" i="8"/>
  <c r="J54" i="8"/>
  <c r="J44" i="8"/>
  <c r="J105" i="8"/>
  <c r="J98" i="8"/>
  <c r="J135" i="8"/>
  <c r="J95" i="8"/>
  <c r="J61" i="8"/>
  <c r="J96" i="8"/>
  <c r="J57" i="8"/>
  <c r="J100" i="8"/>
  <c r="J92" i="8"/>
  <c r="J58" i="8"/>
  <c r="J81" i="8"/>
  <c r="J119" i="8"/>
  <c r="J99" i="8"/>
  <c r="J112" i="8"/>
  <c r="J36" i="8"/>
  <c r="G139" i="8"/>
  <c r="J28" i="9"/>
  <c r="F90" i="13"/>
  <c r="G28" i="13"/>
  <c r="H142" i="12"/>
  <c r="H141" i="12"/>
  <c r="G82" i="15"/>
  <c r="G27" i="15"/>
  <c r="G33" i="15"/>
  <c r="G38" i="15"/>
  <c r="G51" i="15"/>
  <c r="G68" i="15"/>
  <c r="G41" i="15"/>
  <c r="G22" i="15"/>
  <c r="G64" i="15"/>
  <c r="G54" i="15"/>
  <c r="G67" i="15"/>
  <c r="G47" i="15"/>
  <c r="G37" i="15"/>
  <c r="G87" i="15"/>
  <c r="G35" i="15"/>
  <c r="G79" i="15"/>
  <c r="G17" i="15"/>
  <c r="G40" i="15"/>
  <c r="G18" i="15"/>
  <c r="G72" i="15"/>
  <c r="G53" i="15"/>
  <c r="G73" i="15"/>
  <c r="G81" i="15"/>
  <c r="G88" i="15"/>
  <c r="G30" i="15"/>
  <c r="G14" i="15"/>
  <c r="G48" i="15"/>
  <c r="G80" i="15"/>
  <c r="G28" i="15"/>
  <c r="G39" i="15"/>
  <c r="G70" i="15"/>
  <c r="G36" i="15"/>
  <c r="G29" i="15"/>
  <c r="G31" i="15"/>
  <c r="G61" i="15"/>
  <c r="G77" i="15"/>
  <c r="G19" i="15"/>
  <c r="G12" i="15"/>
  <c r="G66" i="15"/>
  <c r="G16" i="15"/>
  <c r="G52" i="15"/>
  <c r="G85" i="15"/>
  <c r="G13" i="15"/>
  <c r="G76" i="15"/>
  <c r="G75" i="15"/>
  <c r="G69" i="15"/>
  <c r="G50" i="15"/>
  <c r="G74" i="15"/>
  <c r="G63" i="15"/>
  <c r="G84" i="15"/>
  <c r="G15" i="15"/>
  <c r="G34" i="15"/>
  <c r="G86" i="15"/>
  <c r="G71" i="15"/>
  <c r="G32" i="15"/>
  <c r="G83" i="15"/>
  <c r="G62" i="15"/>
  <c r="G45" i="15"/>
  <c r="I64" i="6"/>
  <c r="J13" i="10"/>
  <c r="J59" i="10" s="1"/>
  <c r="J46" i="10"/>
  <c r="J34" i="10"/>
  <c r="J21" i="10"/>
  <c r="J52" i="10"/>
  <c r="J35" i="10"/>
  <c r="J18" i="10"/>
  <c r="J33" i="10"/>
  <c r="J15" i="10"/>
  <c r="J44" i="10"/>
  <c r="J36" i="10"/>
  <c r="J25" i="10"/>
  <c r="J19" i="10"/>
  <c r="J39" i="10"/>
  <c r="J58" i="10"/>
  <c r="J24" i="10"/>
  <c r="J28" i="10"/>
  <c r="J42" i="10"/>
  <c r="J16" i="10"/>
  <c r="J51" i="10"/>
  <c r="J23" i="10"/>
  <c r="J40" i="10"/>
  <c r="J37" i="10"/>
  <c r="J49" i="10"/>
  <c r="J31" i="10"/>
  <c r="J27" i="10"/>
  <c r="G48" i="3"/>
  <c r="J139" i="8" l="1"/>
  <c r="J140" i="8"/>
  <c r="J142" i="8"/>
  <c r="I140" i="7"/>
  <c r="I139" i="7"/>
  <c r="G62" i="5"/>
  <c r="J23" i="5"/>
  <c r="J47" i="5"/>
  <c r="J21" i="5"/>
  <c r="J31" i="5"/>
  <c r="J38" i="5"/>
  <c r="J58" i="5"/>
  <c r="J36" i="5"/>
  <c r="J60" i="5"/>
  <c r="J32" i="5"/>
  <c r="J17" i="5"/>
  <c r="J54" i="5"/>
  <c r="J24" i="5"/>
  <c r="H62" i="5"/>
  <c r="J57" i="5"/>
  <c r="J59" i="5"/>
  <c r="J33" i="5"/>
  <c r="J34" i="5"/>
  <c r="J26" i="5"/>
  <c r="J43" i="5"/>
  <c r="J22" i="5"/>
  <c r="J37" i="5"/>
  <c r="J39" i="5"/>
  <c r="J16" i="5"/>
  <c r="J30" i="5"/>
  <c r="J55" i="5"/>
  <c r="J35" i="5"/>
  <c r="J40" i="5"/>
  <c r="J52" i="5"/>
  <c r="J14" i="5"/>
  <c r="J45" i="5"/>
  <c r="K59" i="10"/>
  <c r="G141" i="12"/>
  <c r="G139" i="12"/>
  <c r="G140" i="12"/>
  <c r="I88" i="6"/>
  <c r="I89" i="6"/>
  <c r="K141" i="7"/>
  <c r="K139" i="7"/>
  <c r="J28" i="5"/>
  <c r="G91" i="13"/>
  <c r="G89" i="13"/>
  <c r="G92" i="13"/>
  <c r="H88" i="9"/>
  <c r="H90" i="9"/>
  <c r="H89" i="9"/>
  <c r="I88" i="9"/>
  <c r="I89" i="9"/>
  <c r="G138" i="3"/>
  <c r="G226" i="4"/>
  <c r="G224" i="4"/>
  <c r="J88" i="9"/>
  <c r="G90" i="15"/>
  <c r="J141" i="8"/>
  <c r="I141" i="7"/>
  <c r="I142" i="7"/>
  <c r="H36" i="1"/>
  <c r="H30" i="1"/>
  <c r="H15" i="1"/>
  <c r="F41" i="1"/>
  <c r="H18" i="1"/>
  <c r="H20" i="1"/>
  <c r="H38" i="1"/>
  <c r="H37" i="1"/>
  <c r="H31" i="1"/>
  <c r="H33" i="1"/>
  <c r="H22" i="1"/>
  <c r="H34" i="1"/>
  <c r="H17" i="1"/>
  <c r="H19" i="1"/>
  <c r="H39" i="1"/>
  <c r="H26" i="1"/>
  <c r="H29" i="1"/>
  <c r="H16" i="1"/>
  <c r="H24" i="1"/>
  <c r="H13" i="1"/>
  <c r="H41" i="1" s="1"/>
  <c r="E136" i="3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H85" i="4"/>
  <c r="H87" i="4"/>
  <c r="H89" i="4"/>
  <c r="H91" i="4"/>
  <c r="H93" i="4"/>
  <c r="H95" i="4"/>
  <c r="H97" i="4"/>
  <c r="H99" i="4"/>
  <c r="H101" i="4"/>
  <c r="H105" i="4"/>
  <c r="H109" i="4"/>
  <c r="H117" i="4"/>
  <c r="H121" i="4"/>
  <c r="H125" i="4"/>
  <c r="H131" i="4"/>
  <c r="H135" i="4"/>
  <c r="H137" i="4"/>
  <c r="H139" i="4"/>
  <c r="H141" i="4"/>
  <c r="H151" i="4"/>
  <c r="H157" i="4"/>
  <c r="H159" i="4"/>
  <c r="H165" i="4"/>
  <c r="H167" i="4"/>
  <c r="H169" i="4"/>
  <c r="H171" i="4"/>
  <c r="H173" i="4"/>
  <c r="H175" i="4"/>
  <c r="H177" i="4"/>
  <c r="H179" i="4"/>
  <c r="H181" i="4"/>
  <c r="H183" i="4"/>
  <c r="H185" i="4"/>
  <c r="H187" i="4"/>
  <c r="H189" i="4"/>
  <c r="H191" i="4"/>
  <c r="H197" i="4"/>
  <c r="H199" i="4"/>
  <c r="H201" i="4"/>
  <c r="H203" i="4"/>
  <c r="H205" i="4"/>
  <c r="H207" i="4"/>
  <c r="H209" i="4"/>
  <c r="H213" i="4"/>
  <c r="H215" i="4"/>
  <c r="H217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8" i="4"/>
  <c r="H122" i="4"/>
  <c r="H126" i="4"/>
  <c r="H130" i="4"/>
  <c r="H134" i="4"/>
  <c r="H138" i="4"/>
  <c r="H142" i="4"/>
  <c r="H146" i="4"/>
  <c r="H150" i="4"/>
  <c r="H158" i="4"/>
  <c r="H166" i="4"/>
  <c r="H170" i="4"/>
  <c r="H174" i="4"/>
  <c r="H178" i="4"/>
  <c r="H182" i="4"/>
  <c r="H186" i="4"/>
  <c r="H190" i="4"/>
  <c r="H198" i="4"/>
  <c r="H202" i="4"/>
  <c r="H206" i="4"/>
  <c r="H210" i="4"/>
  <c r="H214" i="4"/>
  <c r="H218" i="4"/>
  <c r="H222" i="4"/>
  <c r="H17" i="4"/>
  <c r="H19" i="4"/>
  <c r="H21" i="4"/>
  <c r="H23" i="4"/>
  <c r="H25" i="4"/>
  <c r="H27" i="4"/>
  <c r="H29" i="4"/>
  <c r="H31" i="4"/>
  <c r="H33" i="4"/>
  <c r="H35" i="4"/>
  <c r="H37" i="4"/>
  <c r="H39" i="4"/>
  <c r="H108" i="4"/>
  <c r="H116" i="4"/>
  <c r="H124" i="4"/>
  <c r="H132" i="4"/>
  <c r="H148" i="4"/>
  <c r="H219" i="4"/>
  <c r="H223" i="4"/>
  <c r="H56" i="4"/>
  <c r="H72" i="4"/>
  <c r="H104" i="4"/>
  <c r="H120" i="4"/>
  <c r="H216" i="4"/>
  <c r="H18" i="4"/>
  <c r="H26" i="4"/>
  <c r="H34" i="4"/>
  <c r="H64" i="4"/>
  <c r="H96" i="4"/>
  <c r="H128" i="4"/>
  <c r="H221" i="4"/>
  <c r="H30" i="4"/>
  <c r="H46" i="4"/>
  <c r="F224" i="4"/>
  <c r="H48" i="4"/>
  <c r="H80" i="4"/>
  <c r="H112" i="4"/>
  <c r="H144" i="4"/>
  <c r="H22" i="4"/>
  <c r="H38" i="4"/>
  <c r="H192" i="4"/>
  <c r="H92" i="4"/>
  <c r="H123" i="4"/>
  <c r="H44" i="4"/>
  <c r="H184" i="4"/>
  <c r="H195" i="4"/>
  <c r="H212" i="4"/>
  <c r="H28" i="4"/>
  <c r="H129" i="4"/>
  <c r="H136" i="4"/>
  <c r="H113" i="4"/>
  <c r="H194" i="4"/>
  <c r="H16" i="4"/>
  <c r="H208" i="4"/>
  <c r="H47" i="4"/>
  <c r="H52" i="4"/>
  <c r="H68" i="4"/>
  <c r="H149" i="4"/>
  <c r="H100" i="4"/>
  <c r="H172" i="4"/>
  <c r="H188" i="4"/>
  <c r="H204" i="4"/>
  <c r="H156" i="4"/>
  <c r="H24" i="4"/>
  <c r="H140" i="4"/>
  <c r="H107" i="4"/>
  <c r="H119" i="4"/>
  <c r="H103" i="4"/>
  <c r="H43" i="4"/>
  <c r="H211" i="4"/>
  <c r="H145" i="4"/>
  <c r="H163" i="4"/>
  <c r="H84" i="4"/>
  <c r="H168" i="4"/>
  <c r="H200" i="4"/>
  <c r="H220" i="4"/>
  <c r="H143" i="4"/>
  <c r="H147" i="4"/>
  <c r="H193" i="4"/>
  <c r="H114" i="4"/>
  <c r="H176" i="4"/>
  <c r="H76" i="4"/>
  <c r="H42" i="4"/>
  <c r="H45" i="4"/>
  <c r="H60" i="4"/>
  <c r="H164" i="4"/>
  <c r="H180" i="4"/>
  <c r="H196" i="4"/>
  <c r="H20" i="4"/>
  <c r="H32" i="4"/>
  <c r="H36" i="4"/>
  <c r="H88" i="4"/>
  <c r="H115" i="4"/>
  <c r="H127" i="4"/>
  <c r="H41" i="4"/>
  <c r="H133" i="4"/>
  <c r="H161" i="4"/>
  <c r="H162" i="4"/>
  <c r="H40" i="4"/>
  <c r="H154" i="4"/>
  <c r="H155" i="4"/>
  <c r="H160" i="4"/>
  <c r="H153" i="4"/>
  <c r="H111" i="4"/>
  <c r="I91" i="6"/>
  <c r="K140" i="7"/>
  <c r="F63" i="3"/>
  <c r="C135" i="3"/>
  <c r="G90" i="13"/>
  <c r="H87" i="9"/>
  <c r="I87" i="9"/>
  <c r="I90" i="9"/>
  <c r="G135" i="3"/>
  <c r="G136" i="3"/>
  <c r="G137" i="3"/>
  <c r="G227" i="4"/>
  <c r="G225" i="4"/>
  <c r="J87" i="9"/>
  <c r="J90" i="9"/>
  <c r="H225" i="4" l="1"/>
  <c r="H227" i="4"/>
  <c r="J62" i="5"/>
  <c r="F129" i="3"/>
  <c r="F124" i="3"/>
  <c r="F114" i="3"/>
  <c r="F98" i="3"/>
  <c r="F127" i="3"/>
  <c r="F110" i="3"/>
  <c r="F85" i="3"/>
  <c r="F70" i="3"/>
  <c r="F31" i="3"/>
  <c r="F23" i="3"/>
  <c r="F122" i="3"/>
  <c r="F115" i="3"/>
  <c r="F134" i="3"/>
  <c r="F120" i="3"/>
  <c r="F112" i="3"/>
  <c r="F101" i="3"/>
  <c r="F96" i="3"/>
  <c r="F88" i="3"/>
  <c r="F81" i="3"/>
  <c r="F68" i="3"/>
  <c r="F53" i="3"/>
  <c r="F37" i="3"/>
  <c r="F32" i="3"/>
  <c r="F133" i="3"/>
  <c r="F126" i="3"/>
  <c r="F113" i="3"/>
  <c r="F100" i="3"/>
  <c r="F128" i="3"/>
  <c r="F89" i="3"/>
  <c r="F46" i="3"/>
  <c r="F42" i="3"/>
  <c r="F29" i="3"/>
  <c r="F21" i="3"/>
  <c r="F15" i="3"/>
  <c r="F97" i="3"/>
  <c r="F82" i="3"/>
  <c r="F69" i="3"/>
  <c r="F12" i="3"/>
  <c r="F24" i="3"/>
  <c r="F80" i="3"/>
  <c r="F50" i="3"/>
  <c r="F84" i="3"/>
  <c r="F83" i="3"/>
  <c r="F95" i="3"/>
  <c r="F20" i="3"/>
  <c r="F33" i="3"/>
  <c r="F67" i="3"/>
  <c r="F75" i="3"/>
  <c r="F39" i="3"/>
  <c r="F93" i="3"/>
  <c r="F13" i="3"/>
  <c r="F116" i="3"/>
  <c r="F99" i="3"/>
  <c r="F86" i="3"/>
  <c r="F62" i="3"/>
  <c r="F34" i="3"/>
  <c r="F131" i="3"/>
  <c r="F109" i="3"/>
  <c r="F125" i="3"/>
  <c r="F44" i="3"/>
  <c r="F27" i="3"/>
  <c r="F121" i="3"/>
  <c r="F92" i="3"/>
  <c r="F73" i="3"/>
  <c r="F76" i="3"/>
  <c r="F90" i="3"/>
  <c r="F22" i="3"/>
  <c r="F45" i="3"/>
  <c r="F43" i="3"/>
  <c r="F40" i="3"/>
  <c r="F118" i="3"/>
  <c r="F25" i="3"/>
  <c r="F132" i="3"/>
  <c r="F94" i="3"/>
  <c r="F41" i="3"/>
  <c r="F117" i="3"/>
  <c r="F54" i="3"/>
  <c r="F17" i="3"/>
  <c r="F74" i="3"/>
  <c r="F30" i="3"/>
  <c r="F47" i="3"/>
  <c r="F56" i="3"/>
  <c r="F49" i="3"/>
  <c r="F77" i="3"/>
  <c r="F119" i="3"/>
  <c r="F108" i="3"/>
  <c r="F78" i="3"/>
  <c r="F14" i="3"/>
  <c r="F137" i="3" s="1"/>
  <c r="F130" i="3"/>
  <c r="F38" i="3"/>
  <c r="F102" i="3"/>
  <c r="F55" i="3"/>
  <c r="F57" i="3"/>
  <c r="F16" i="3"/>
  <c r="F91" i="3"/>
  <c r="F28" i="3"/>
  <c r="F60" i="3"/>
  <c r="F87" i="3"/>
  <c r="F107" i="3"/>
  <c r="F111" i="3"/>
  <c r="F123" i="3"/>
  <c r="F48" i="3"/>
  <c r="F66" i="3"/>
  <c r="F36" i="3"/>
  <c r="F79" i="3"/>
  <c r="F52" i="3"/>
  <c r="F65" i="3"/>
  <c r="F103" i="3"/>
  <c r="F72" i="3"/>
  <c r="F35" i="3"/>
  <c r="E135" i="3"/>
  <c r="F64" i="3"/>
  <c r="F71" i="3"/>
  <c r="F135" i="3" l="1"/>
  <c r="F138" i="3"/>
  <c r="F136" i="3"/>
</calcChain>
</file>

<file path=xl/sharedStrings.xml><?xml version="1.0" encoding="utf-8"?>
<sst xmlns="http://schemas.openxmlformats.org/spreadsheetml/2006/main" count="2344" uniqueCount="511">
  <si>
    <t>№</t>
  </si>
  <si>
    <t>ред</t>
  </si>
  <si>
    <t>по</t>
  </si>
  <si>
    <t>%</t>
  </si>
  <si>
    <t>Х</t>
  </si>
  <si>
    <t>ВСИЧКО РАЗХОДИ</t>
  </si>
  <si>
    <t>дял</t>
  </si>
  <si>
    <t>Отчет</t>
  </si>
  <si>
    <t>Образование</t>
  </si>
  <si>
    <t>Здравеопазване</t>
  </si>
  <si>
    <t>Общи държавни служби</t>
  </si>
  <si>
    <t>Отбрана и сигурност</t>
  </si>
  <si>
    <t>Социални грижи</t>
  </si>
  <si>
    <t>Жилищн. стр. и БКС</t>
  </si>
  <si>
    <t>Иконом. д-ти и услуги</t>
  </si>
  <si>
    <t>Поч. дело, култ. религ. д-ти</t>
  </si>
  <si>
    <t>държавна дейност</t>
  </si>
  <si>
    <t>1.1.</t>
  </si>
  <si>
    <t>1.2.</t>
  </si>
  <si>
    <t>І</t>
  </si>
  <si>
    <t>1.</t>
  </si>
  <si>
    <t>2.</t>
  </si>
  <si>
    <t>2.1.</t>
  </si>
  <si>
    <t>2.2.</t>
  </si>
  <si>
    <t>ІІ</t>
  </si>
  <si>
    <t>ІІІ</t>
  </si>
  <si>
    <t>ІV</t>
  </si>
  <si>
    <t>V</t>
  </si>
  <si>
    <t>VІ</t>
  </si>
  <si>
    <t>VІІ</t>
  </si>
  <si>
    <t>VІІІ</t>
  </si>
  <si>
    <t>ІХ</t>
  </si>
  <si>
    <t>КАПИТАЛОВИ РАЗХОДИ</t>
  </si>
  <si>
    <t>§§</t>
  </si>
  <si>
    <t>ФУНКЦИИ</t>
  </si>
  <si>
    <t>ВИДОВЕ ПРИХОДИ</t>
  </si>
  <si>
    <t>13-00</t>
  </si>
  <si>
    <t>31-11</t>
  </si>
  <si>
    <t>31-13</t>
  </si>
  <si>
    <t>Трансфер м/у бюджетн.сметки /нето/</t>
  </si>
  <si>
    <t>61-00</t>
  </si>
  <si>
    <t>Врем.безл.заем м/у бюдж.и изв.бюдж.с/ки.</t>
  </si>
  <si>
    <t>76-00</t>
  </si>
  <si>
    <t>95-00</t>
  </si>
  <si>
    <t>ВСИЧКО ПРИХОДИ</t>
  </si>
  <si>
    <t>Друго финансиране</t>
  </si>
  <si>
    <t>93-00</t>
  </si>
  <si>
    <t>Заеми от др. банки в страната/нето/</t>
  </si>
  <si>
    <t>83-00</t>
  </si>
  <si>
    <t>ПРИХОДИ С ДЪРЖАВЕН ХАРАКТЕР</t>
  </si>
  <si>
    <t xml:space="preserve">в.т.ч. </t>
  </si>
  <si>
    <t>1.3.</t>
  </si>
  <si>
    <t xml:space="preserve"> целева субсидия за капиталови разходи за </t>
  </si>
  <si>
    <t>ПРИХОДИ С ОБЩИНСКИ ХАРАКТЕР</t>
  </si>
  <si>
    <t xml:space="preserve"> неданъчни приходи</t>
  </si>
  <si>
    <t>финансиране на общински дейности</t>
  </si>
  <si>
    <t>3.</t>
  </si>
  <si>
    <t>ТРАНСФЕРИ</t>
  </si>
  <si>
    <t>ВРЕМЕННИ БЕЗЛИХВЕНИ ЗАЕМИ</t>
  </si>
  <si>
    <t>ФИНАНСИРАНЕ НА ДЕФИЦИТА</t>
  </si>
  <si>
    <t>обща допълваща субсидия от РБ</t>
  </si>
  <si>
    <t xml:space="preserve">в.т.ч. общински такси </t>
  </si>
  <si>
    <t>план</t>
  </si>
  <si>
    <t>Взаимоотношения с ЦБ</t>
  </si>
  <si>
    <t>Онт.</t>
  </si>
  <si>
    <t>към</t>
  </si>
  <si>
    <t>к.4</t>
  </si>
  <si>
    <t>к.5</t>
  </si>
  <si>
    <t>1.1.1.</t>
  </si>
  <si>
    <t>1.2.1.</t>
  </si>
  <si>
    <t>1.2.2.</t>
  </si>
  <si>
    <t>Трансфери</t>
  </si>
  <si>
    <t>трансфер от МТСП по прогр. за врем. заетост</t>
  </si>
  <si>
    <t>1.3.1.</t>
  </si>
  <si>
    <t>61-05</t>
  </si>
  <si>
    <t>имуществени данъци</t>
  </si>
  <si>
    <t>Временно съхран.ср/ва на разпореждане</t>
  </si>
  <si>
    <t>88-00</t>
  </si>
  <si>
    <t>Депозити и средства по сметки</t>
  </si>
  <si>
    <t>държавни дейности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</si>
  <si>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</si>
  <si>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</si>
  <si>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</si>
  <si>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</si>
  <si>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</si>
  <si>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</si>
  <si>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</si>
  <si>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</si>
  <si>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Група ІІІ- Работи и служби по соц. подпомагане</t>
  </si>
  <si>
    <t>ГрупаІV- Култура</t>
  </si>
  <si>
    <t>Група ІІІ- Транспорт и поддр. на пътища</t>
  </si>
  <si>
    <t>Група V- Други дейности по икономиката</t>
  </si>
  <si>
    <t>§51-00 Основен ремонт на ДМА</t>
  </si>
  <si>
    <t>§52-00 Придобиване на ДМА</t>
  </si>
  <si>
    <t>§53-00 Придобиване на НДА</t>
  </si>
  <si>
    <t>Група І- Почивно дело</t>
  </si>
  <si>
    <t>Група ІІ-Физкултура и спорт</t>
  </si>
  <si>
    <t>Група ІІІ- Туризъм</t>
  </si>
  <si>
    <t>Група ІV- Култура</t>
  </si>
  <si>
    <t>държавна дейност с общински приходи</t>
  </si>
  <si>
    <t>получени трансфери</t>
  </si>
  <si>
    <t>61-01</t>
  </si>
  <si>
    <t>Некласифицирани разходи</t>
  </si>
  <si>
    <t>3.1.</t>
  </si>
  <si>
    <t>3.2.</t>
  </si>
  <si>
    <t>3.3.</t>
  </si>
  <si>
    <t>3.4.</t>
  </si>
  <si>
    <t>обща изравнителна субсидия</t>
  </si>
  <si>
    <t>31-12</t>
  </si>
  <si>
    <t>Група ІІ -Физическа култура и спорт</t>
  </si>
  <si>
    <t>61-09</t>
  </si>
  <si>
    <t>вътр. трансфери в сист. на първ. разпор.</t>
  </si>
  <si>
    <t>1.1.2.</t>
  </si>
  <si>
    <t>държавен трансфер на преотстъп.данъци</t>
  </si>
  <si>
    <t>по ЗОДФЛ</t>
  </si>
  <si>
    <t>31-19</t>
  </si>
  <si>
    <t>1.1.3.</t>
  </si>
  <si>
    <t>получени от общини целеви трансфери</t>
  </si>
  <si>
    <t>за капиталови разходи</t>
  </si>
  <si>
    <t>1.2.3.</t>
  </si>
  <si>
    <t>Финансиране на дефицита</t>
  </si>
  <si>
    <t>§54-00 Придобиване на земя</t>
  </si>
  <si>
    <t>Група І-Жилищ. Стр., БКС</t>
  </si>
  <si>
    <t>Група ІІ- Опазване на околн.среда</t>
  </si>
  <si>
    <t>§55-00 Капиталови трансфери</t>
  </si>
  <si>
    <t>Уточнен</t>
  </si>
  <si>
    <t>Изпълн.</t>
  </si>
  <si>
    <t>к.5:к.4</t>
  </si>
  <si>
    <t>01-00</t>
  </si>
  <si>
    <t>02-00</t>
  </si>
  <si>
    <t>03-00</t>
  </si>
  <si>
    <t>40-00</t>
  </si>
  <si>
    <t>ВИДОВЕ РАЗХОДИ</t>
  </si>
  <si>
    <t>05-00</t>
  </si>
  <si>
    <t>10-00</t>
  </si>
  <si>
    <t>Стипендии</t>
  </si>
  <si>
    <t>42-00</t>
  </si>
  <si>
    <t>43-00</t>
  </si>
  <si>
    <t>45-00</t>
  </si>
  <si>
    <t>51-00</t>
  </si>
  <si>
    <t>52-00</t>
  </si>
  <si>
    <t>53-00</t>
  </si>
  <si>
    <t>Запл.за перс., нает по тр. и сл. прав.</t>
  </si>
  <si>
    <t>Др. възнагр. и плащ. за персонал.</t>
  </si>
  <si>
    <t>Осиг. вн. от работод. за ДОО</t>
  </si>
  <si>
    <t>Здравно осигур. вноски от работод.</t>
  </si>
  <si>
    <t>Вноси за допълн. задълж.осигур.</t>
  </si>
  <si>
    <t>07-00</t>
  </si>
  <si>
    <t>ИЗДРЪЖКА</t>
  </si>
  <si>
    <t>храна</t>
  </si>
  <si>
    <t>10-11</t>
  </si>
  <si>
    <t>медикаменти</t>
  </si>
  <si>
    <t>10-12</t>
  </si>
  <si>
    <t>пост. инвент. и облекло</t>
  </si>
  <si>
    <t>10-13</t>
  </si>
  <si>
    <t>учебни и науч. из.р/ди и кн. за библиол.</t>
  </si>
  <si>
    <t>10-14</t>
  </si>
  <si>
    <t>материали</t>
  </si>
  <si>
    <t>10-15</t>
  </si>
  <si>
    <t>10-16</t>
  </si>
  <si>
    <t>текущ ремонт</t>
  </si>
  <si>
    <t>10-30</t>
  </si>
  <si>
    <t>платени данъци, мита и такси</t>
  </si>
  <si>
    <t>10-40</t>
  </si>
  <si>
    <t>командировки в страната</t>
  </si>
  <si>
    <t>10-51</t>
  </si>
  <si>
    <t>краткоср.командир. в чужбина</t>
  </si>
  <si>
    <t>10-52</t>
  </si>
  <si>
    <t>разходи за застраховки</t>
  </si>
  <si>
    <t>10-62</t>
  </si>
  <si>
    <t>глоби, неуст. нак.лих.и съд. обезщ.</t>
  </si>
  <si>
    <t>10-92</t>
  </si>
  <si>
    <t>10-98</t>
  </si>
  <si>
    <t>други некласиф. разходи</t>
  </si>
  <si>
    <t>Помощи и обезщетения</t>
  </si>
  <si>
    <t>Субсидии за нефин. предприятия</t>
  </si>
  <si>
    <t>Субсидии за организ. с нестоп. цел</t>
  </si>
  <si>
    <t>Основен ремонт на ДМА</t>
  </si>
  <si>
    <t>Придобиване на ДМА</t>
  </si>
  <si>
    <t>Придобиване на НДА</t>
  </si>
  <si>
    <t>вода,горива и енергия</t>
  </si>
  <si>
    <t>10-20</t>
  </si>
  <si>
    <t>разходи за външни услуги</t>
  </si>
  <si>
    <t>държавни дофинан. с общ. приходи</t>
  </si>
  <si>
    <t>ПРИЛОЖЕНИЕ № 3</t>
  </si>
  <si>
    <t>Лихви по заеми от страната</t>
  </si>
  <si>
    <t>22-00</t>
  </si>
  <si>
    <t>Придобиване на земя</t>
  </si>
  <si>
    <t>54-00</t>
  </si>
  <si>
    <t>55-00</t>
  </si>
  <si>
    <t>Капиталови трансфери</t>
  </si>
  <si>
    <t>4.</t>
  </si>
  <si>
    <t>Осиг. вн. от работод. за УПФ</t>
  </si>
  <si>
    <t>04-00</t>
  </si>
  <si>
    <t>ПО ПАРАГРАФИ</t>
  </si>
  <si>
    <t xml:space="preserve">                                    ПРИЛОЖЕНИЕ № 2</t>
  </si>
  <si>
    <t>местна дейност</t>
  </si>
  <si>
    <t>местни дейности</t>
  </si>
  <si>
    <t xml:space="preserve">                                                                                                    ПРИХОДИ  ПО ОТЧЕТА НА   БЮДЖЕТА </t>
  </si>
  <si>
    <t xml:space="preserve">                                                                                                    ПО ФУНКЦИИ</t>
  </si>
  <si>
    <t>ПРИЛОЖЕНИЕ №1</t>
  </si>
  <si>
    <t xml:space="preserve">                                                                                                за І-во тримесечие на   2005 год. </t>
  </si>
  <si>
    <t>І-во трим.</t>
  </si>
  <si>
    <t>2005 г.</t>
  </si>
  <si>
    <t>І-во трим</t>
  </si>
  <si>
    <t xml:space="preserve">                                                                                                                 РАЗХОДИ ПО ОТЧЕТА  НА БЮДЖЕТА ЗА  І-во ТРИМЕСЕЧИЕ НА 2005 год.</t>
  </si>
  <si>
    <t xml:space="preserve">                                                              РАЗХОДИ ПО ОТЧЕТА  ЗА І-воТРИМЕСЕЧИЕ НА   2005 год.</t>
  </si>
  <si>
    <t>от тях битови отпадъци</t>
  </si>
  <si>
    <t>за компенс. на отнетия пътен данък</t>
  </si>
  <si>
    <t>61-02</t>
  </si>
  <si>
    <t>получени трансфери(+)</t>
  </si>
  <si>
    <t>предоставени трансфери(-)</t>
  </si>
  <si>
    <t>Трансфери от/за ПУДООС</t>
  </si>
  <si>
    <t>64-00</t>
  </si>
  <si>
    <t>64-01</t>
  </si>
  <si>
    <t>Дарения</t>
  </si>
  <si>
    <t>45-01</t>
  </si>
  <si>
    <t>дарения, помощи и др. безвъзм от страната</t>
  </si>
  <si>
    <t>дарения, помощи и др. безвъзм от чужбина</t>
  </si>
  <si>
    <t>45-02</t>
  </si>
  <si>
    <t>капит.,дарен.и др. безвъзм.от страната</t>
  </si>
  <si>
    <t>45-03</t>
  </si>
  <si>
    <t>капит.,дарен.и др. безвъзм.от чужбина</t>
  </si>
  <si>
    <t>45-04</t>
  </si>
  <si>
    <t>2.5.2.</t>
  </si>
  <si>
    <t>2.7.</t>
  </si>
  <si>
    <t>2.7.1.</t>
  </si>
  <si>
    <t>2.7.2.</t>
  </si>
  <si>
    <t>2.7.3.</t>
  </si>
  <si>
    <t>2.7.4.</t>
  </si>
  <si>
    <t>СБКО</t>
  </si>
  <si>
    <t>10-91</t>
  </si>
  <si>
    <t>2004 г.</t>
  </si>
  <si>
    <t>к.6:к.5</t>
  </si>
  <si>
    <t>к.6:к.4</t>
  </si>
  <si>
    <t>к.6</t>
  </si>
  <si>
    <t>к.5:к.3</t>
  </si>
  <si>
    <t xml:space="preserve"> Отн.дял</t>
  </si>
  <si>
    <t xml:space="preserve">   към </t>
  </si>
  <si>
    <t>к. 3</t>
  </si>
  <si>
    <t>к. 4</t>
  </si>
  <si>
    <t>к. 5</t>
  </si>
  <si>
    <t>31-20</t>
  </si>
  <si>
    <t>2.4.3.</t>
  </si>
  <si>
    <t>възстановени трансфери(субс) от ЦБ(-)</t>
  </si>
  <si>
    <t xml:space="preserve">ВСИЧКО ЗАПЛАТИ И ОСИГ.ПЛАЩАНИЯ  </t>
  </si>
  <si>
    <t>к.4:к.3</t>
  </si>
  <si>
    <t xml:space="preserve">                                                                                         ПО ПАРАГРАФИ</t>
  </si>
  <si>
    <t>85-00</t>
  </si>
  <si>
    <t>Емисии на общински и ДЦК</t>
  </si>
  <si>
    <t>VІ -мес.</t>
  </si>
  <si>
    <t xml:space="preserve">                                                                                                    ПРИХОДИ  </t>
  </si>
  <si>
    <t>Разходи за лихви по емиси на ДЦК</t>
  </si>
  <si>
    <t>21-00</t>
  </si>
  <si>
    <t>Разходи за лихви по емисии на ДЦК(ОЦК)</t>
  </si>
  <si>
    <t>1.1.4.</t>
  </si>
  <si>
    <t>2006 г.</t>
  </si>
  <si>
    <t>05-51</t>
  </si>
  <si>
    <t>05-52</t>
  </si>
  <si>
    <t>05-60</t>
  </si>
  <si>
    <t>05-80</t>
  </si>
  <si>
    <t>86-00</t>
  </si>
  <si>
    <t>Резерв</t>
  </si>
  <si>
    <t>97-00</t>
  </si>
  <si>
    <t>ГрупаІІІ- Култура</t>
  </si>
  <si>
    <t>Група ІІІ- Култура</t>
  </si>
  <si>
    <t>Група VІ- Други дейности по икономиката</t>
  </si>
  <si>
    <t>Погашения на ДЦК(ОЦК)</t>
  </si>
  <si>
    <t>други получени от общини  трансфери от ЦБ</t>
  </si>
  <si>
    <t>31-18</t>
  </si>
  <si>
    <t>Група ІІІ-Транспорт и съобщения</t>
  </si>
  <si>
    <t>ХІ</t>
  </si>
  <si>
    <t>Разходи за непредвидени и неотложни разходи</t>
  </si>
  <si>
    <t xml:space="preserve">                                                                                                за  І- во полугодие на      2006 год. </t>
  </si>
  <si>
    <t xml:space="preserve">І -во </t>
  </si>
  <si>
    <t>полугодие</t>
  </si>
  <si>
    <t xml:space="preserve">                                                                                                                 РАЗХОДИ ПО ОТЧЕТА  НА БЮДЖЕТА ЗА І-во ПОЛУГОДИЕ НА 2006 год.</t>
  </si>
  <si>
    <t xml:space="preserve">                                          РАЗХОДИ ПО ОТЧЕТА НА БЮДЖЕТА  ЗА І-во ПОЛУГОДИЕ НА    2006 год.</t>
  </si>
  <si>
    <t>ПРИХОДИ С МЕСТЕН ХАРАКТЕР</t>
  </si>
  <si>
    <t xml:space="preserve">       Изпълнение</t>
  </si>
  <si>
    <t>разлика</t>
  </si>
  <si>
    <t>к.6-к.4</t>
  </si>
  <si>
    <t xml:space="preserve">               Изпълнение</t>
  </si>
  <si>
    <t xml:space="preserve">            Изпълнение</t>
  </si>
  <si>
    <t>к.5-к.3</t>
  </si>
  <si>
    <t>2.3.1.</t>
  </si>
  <si>
    <t>2.3.2.</t>
  </si>
  <si>
    <t>2.3.3.</t>
  </si>
  <si>
    <t>2.3.4.</t>
  </si>
  <si>
    <t>2.6.2.</t>
  </si>
  <si>
    <t>2.6.3.</t>
  </si>
  <si>
    <t>2.6.4.</t>
  </si>
  <si>
    <t>2.6.5.</t>
  </si>
  <si>
    <t>НЕ</t>
  </si>
  <si>
    <t>РАЗЛИКА</t>
  </si>
  <si>
    <t>к.4-к.5</t>
  </si>
  <si>
    <t>2007 г.</t>
  </si>
  <si>
    <t>І-во</t>
  </si>
  <si>
    <t xml:space="preserve">                                                                                                за  І-во шестмесечие на    2007 год. </t>
  </si>
  <si>
    <t xml:space="preserve">                                                                                                                 РАЗХОДИ ПО ОТЧЕТА  НА БЮДЖЕТА ЗА І-ВО ШЕСТМЕСЕЧИЕ НА 2007 год.</t>
  </si>
  <si>
    <t xml:space="preserve">                                          РАЗХОДИ ПО ОТЧЕТА НА БЮДЖЕТА  ЗА І-ВО ШЕСТМЕСЕЧИЕ НА    2007 год.</t>
  </si>
  <si>
    <t>шестм.</t>
  </si>
  <si>
    <t>предоставени трансфери</t>
  </si>
  <si>
    <t>получени от общини целеви трансфери за КР</t>
  </si>
  <si>
    <t>31-28</t>
  </si>
  <si>
    <t>1.1.5.</t>
  </si>
  <si>
    <t>за</t>
  </si>
  <si>
    <t>62-00</t>
  </si>
  <si>
    <t>62-02</t>
  </si>
  <si>
    <t>ПРИХОДИ  С ДЪРЖАВЕН ХАРАКТЕР БЕЗ §§95-00</t>
  </si>
  <si>
    <t>ПРИХОДИ С ДЪРЖАВЕН ХАРАКТЕР -ОБЩО</t>
  </si>
  <si>
    <t>ПРИХОДИ С МЕСТЕН ХАРАКТЕР -ОБЩО</t>
  </si>
  <si>
    <t>1.3.2.</t>
  </si>
  <si>
    <t>1.3.3.</t>
  </si>
  <si>
    <t>1.3.4.</t>
  </si>
  <si>
    <t>1.4.</t>
  </si>
  <si>
    <t>1.5.</t>
  </si>
  <si>
    <t>получени трансфери/+/</t>
  </si>
  <si>
    <t>62-01</t>
  </si>
  <si>
    <t>Група V-Туризъм</t>
  </si>
  <si>
    <t>91-00</t>
  </si>
  <si>
    <t>10-63</t>
  </si>
  <si>
    <t>такса ангажимент по заеми</t>
  </si>
  <si>
    <t>46-00</t>
  </si>
  <si>
    <t>Разх. за чл. внос и участ.в нет.орг.</t>
  </si>
  <si>
    <t>ОПЕРАЦИИ С ФИНАНСОВИ АКТИВИ И ПАСИВИ</t>
  </si>
  <si>
    <t xml:space="preserve">                                                                                  ПО ПАРАГРАФИ</t>
  </si>
  <si>
    <t>вт.ч.</t>
  </si>
  <si>
    <t>КАПИТАЛОВИ РАЗХОДИ-ОБЩО</t>
  </si>
  <si>
    <t>§51-00 Основен ремонт на ДМА-ОБЩО</t>
  </si>
  <si>
    <t>§52-00 Придобиване на ДМА -ОБЩО</t>
  </si>
  <si>
    <t>§53-00 Придобиване на НДА-ОБЩО</t>
  </si>
  <si>
    <t>§ 55-00 Капиталови трансфери-ОБЩО</t>
  </si>
  <si>
    <t>55-02-капиталови трансфери за финансови институции</t>
  </si>
  <si>
    <t>52-01</t>
  </si>
  <si>
    <t>52-02</t>
  </si>
  <si>
    <t>52-03</t>
  </si>
  <si>
    <t>52-04</t>
  </si>
  <si>
    <t>52-05</t>
  </si>
  <si>
    <t>52-06</t>
  </si>
  <si>
    <t>52-19</t>
  </si>
  <si>
    <t>53-01</t>
  </si>
  <si>
    <t>53-09</t>
  </si>
  <si>
    <t>55-01</t>
  </si>
  <si>
    <t>55-02</t>
  </si>
  <si>
    <t>55-03</t>
  </si>
  <si>
    <t>10-69</t>
  </si>
  <si>
    <t>други финансови услуги</t>
  </si>
  <si>
    <t>Разходи за лихви по заеми  от страната</t>
  </si>
  <si>
    <t>Приватизация /+/</t>
  </si>
  <si>
    <t>90-00</t>
  </si>
  <si>
    <t>платени данъци, мита и административни санкции</t>
  </si>
  <si>
    <t>19-00</t>
  </si>
  <si>
    <t>платени държавни данъци, такси,нак. лихви,адм.санкц.</t>
  </si>
  <si>
    <t>19-01</t>
  </si>
  <si>
    <t>платени общински данъци, такси,нак. лихви,адм.санкц.</t>
  </si>
  <si>
    <t>19-81</t>
  </si>
  <si>
    <t>платени данъци, такси,нак. лихви,адм.санкц.в чужбина</t>
  </si>
  <si>
    <t>19-91</t>
  </si>
  <si>
    <t>Разходи за лихви</t>
  </si>
  <si>
    <t>29-00</t>
  </si>
  <si>
    <t>Др.разходи за лихви</t>
  </si>
  <si>
    <t>в лв.</t>
  </si>
  <si>
    <t>Врем.безл.заем м/у бюдж.и ССЕС</t>
  </si>
  <si>
    <t>Трансфери м/ у бюдж. и ССЕС</t>
  </si>
  <si>
    <t>към 31.12.</t>
  </si>
  <si>
    <t>27-00</t>
  </si>
  <si>
    <t>Резерв за непредвидени и неотложни разходи</t>
  </si>
  <si>
    <t>00-98</t>
  </si>
  <si>
    <t>55-01-капиталови трансфери за нефинансови предпр.</t>
  </si>
  <si>
    <t>55-03-капиталови трансфери за орган. с нестоп.цел</t>
  </si>
  <si>
    <t>53-09-придобиване на други НДА</t>
  </si>
  <si>
    <t>53-01-придобиване на програмни продукти</t>
  </si>
  <si>
    <t>52-19-приобиване на други ДМА</t>
  </si>
  <si>
    <t>52-06-изгражване на инфрастр. обекти</t>
  </si>
  <si>
    <t>52-05-придобиване на стопански инвентар</t>
  </si>
  <si>
    <t>52-04-придобиване на транспортни средства</t>
  </si>
  <si>
    <t>52-03-придобиване на друго оборудв.,машини и съор.</t>
  </si>
  <si>
    <t>52-02-придобиване на сгради</t>
  </si>
  <si>
    <t>52-01-придобиване на компютри и хардуер</t>
  </si>
  <si>
    <t>31-00</t>
  </si>
  <si>
    <t>28-00</t>
  </si>
  <si>
    <t>ПРИЛОЖЕНИЕ № 4</t>
  </si>
  <si>
    <t>№ по ред</t>
  </si>
  <si>
    <t xml:space="preserve">Видове разходи </t>
  </si>
  <si>
    <t>I.</t>
  </si>
  <si>
    <t>Разходи за издръжка на :</t>
  </si>
  <si>
    <t>Общински съвет</t>
  </si>
  <si>
    <t>Други възнаграждения и плащания</t>
  </si>
  <si>
    <t>за нещатен персонал по трудови правоотношения</t>
  </si>
  <si>
    <t>за персонала по извънтрудови правоотношения</t>
  </si>
  <si>
    <t>други плащания и възнаграждения</t>
  </si>
  <si>
    <t>социални осигуровси от работодател за ДОО</t>
  </si>
  <si>
    <t>здравни осигурителни вноски от работодател</t>
  </si>
  <si>
    <t>вноски за допълнително задължително осигуряване</t>
  </si>
  <si>
    <t>Издръжка</t>
  </si>
  <si>
    <t xml:space="preserve">командировки в страната </t>
  </si>
  <si>
    <t>разходи за глоби, неустойки, съдебни обезщетения и разноски</t>
  </si>
  <si>
    <t>разходи за членски внос, участие в не търговски организации</t>
  </si>
  <si>
    <t>ВСИЧКО:</t>
  </si>
  <si>
    <t>II.</t>
  </si>
  <si>
    <t>Общинска администрация</t>
  </si>
  <si>
    <t xml:space="preserve">външни услуги </t>
  </si>
  <si>
    <t>02-01</t>
  </si>
  <si>
    <t>02-02</t>
  </si>
  <si>
    <t>02-09</t>
  </si>
  <si>
    <t xml:space="preserve"> 31.12.</t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</si>
  <si>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488 001</t>
    </r>
  </si>
  <si>
    <r>
      <t xml:space="preserve">получени от общ. трансф. от ЦБ чрез кодове в СЕБРА </t>
    </r>
    <r>
      <rPr>
        <b/>
        <sz val="10"/>
        <rFont val="Arial"/>
        <family val="2"/>
        <charset val="204"/>
      </rPr>
      <t>488 002</t>
    </r>
  </si>
  <si>
    <t>к.4 /общо сумата на бюджета към показателите от колона 4</t>
  </si>
  <si>
    <t>к.5/общо сума на отчета към показателите от к. 5</t>
  </si>
  <si>
    <t>обща субсидия  и др. трансфери за ДД от ЦБ</t>
  </si>
  <si>
    <t>1.4.1.</t>
  </si>
  <si>
    <t>1.4.2.</t>
  </si>
  <si>
    <t>27-07</t>
  </si>
  <si>
    <t xml:space="preserve"> </t>
  </si>
  <si>
    <t>Задължителни осигурителни вноски от работодател</t>
  </si>
  <si>
    <t>държавни дофинан. с общ. Приходи</t>
  </si>
  <si>
    <t>Разходи за представителни цели на кмета:</t>
  </si>
  <si>
    <t xml:space="preserve">общински такси </t>
  </si>
  <si>
    <t>24-00</t>
  </si>
  <si>
    <t>Имуществени  и други местни данъци</t>
  </si>
  <si>
    <t>Неданъчни приходи</t>
  </si>
  <si>
    <t>глоби, санкции и наказателни лихви</t>
  </si>
  <si>
    <t>целева субсидия за КР за фин. на МД</t>
  </si>
  <si>
    <t>Субсидии за организ. с нестоп. Цел</t>
  </si>
  <si>
    <t>Погашения на ДЦК (ОЦК)</t>
  </si>
  <si>
    <t>20-00</t>
  </si>
  <si>
    <t>Други данъци</t>
  </si>
  <si>
    <t>РАЗХОДИ ЗА ДЕЙНОСТ "ОБЩИНСКИ СЪВЕТ " И РАЗХОДИ ЗА ПРЕДСТАВИТЕЛНИ ЦЕЛИ НА ОБЩИНСКА АДМИНИСТРАЦИЯ ПО БЮДЖЕТА ЗА 2020 г.</t>
  </si>
  <si>
    <t xml:space="preserve">                                          РАЗХОДИ ПО ОТЧЕТА НА БЮДЖЕТА  КЪМ 31.12.2020 год.</t>
  </si>
  <si>
    <t>Уточнен план 2020 г.</t>
  </si>
  <si>
    <t>Отчет 2020 г.</t>
  </si>
  <si>
    <t>2020 г.</t>
  </si>
  <si>
    <t xml:space="preserve">                                                                                                                 РАЗХОДИ ПО ОТЧЕТА  НА БЮДЖЕТА КЪМ 31.12.2020 год.</t>
  </si>
  <si>
    <t xml:space="preserve">                                                                                                    ПРИХОДИ  ПО ОТЧЕТА НА   БЮДЖЕТА КЪМ 31.12.2020 год.</t>
  </si>
  <si>
    <t>95-01</t>
  </si>
  <si>
    <t>95-07</t>
  </si>
  <si>
    <t>36-19</t>
  </si>
  <si>
    <t>24-05</t>
  </si>
  <si>
    <t>приходи от наеми на имущество</t>
  </si>
  <si>
    <t>приходи и доходи от собственост</t>
  </si>
  <si>
    <t>1.2.1</t>
  </si>
  <si>
    <t>1.2.2</t>
  </si>
  <si>
    <t>1.2.3</t>
  </si>
  <si>
    <t>други неданъчни приходи</t>
  </si>
  <si>
    <t>46-50</t>
  </si>
  <si>
    <t>1.2.4</t>
  </si>
  <si>
    <t>1.2.5</t>
  </si>
  <si>
    <t>1.2.6</t>
  </si>
  <si>
    <t>1.2.7</t>
  </si>
  <si>
    <t>помощи и дарения от страната</t>
  </si>
  <si>
    <t>текущи помощи и дарения от страната</t>
  </si>
  <si>
    <t>помощи и дарения от чужбина</t>
  </si>
  <si>
    <t>текущи помощи и дарения от други международни организации</t>
  </si>
  <si>
    <t>трансфери между бюджети</t>
  </si>
  <si>
    <t>Трансфери между бюдж.и ССЕС</t>
  </si>
  <si>
    <t>Събрани средства и извършени плащания за сметка на др. бюджети</t>
  </si>
  <si>
    <t>в т.ч.  приходи и доходи от собственост</t>
  </si>
  <si>
    <t xml:space="preserve">от тях за: такса битови отпадъци </t>
  </si>
  <si>
    <t>36-00</t>
  </si>
  <si>
    <t>Други приходи</t>
  </si>
  <si>
    <t>37-00</t>
  </si>
  <si>
    <t>Внесени ДДС И др. данъци</t>
  </si>
  <si>
    <t>Постъпления от продажба на нефинансови активи</t>
  </si>
  <si>
    <t>41-00</t>
  </si>
  <si>
    <t>приходи от концесии</t>
  </si>
  <si>
    <t xml:space="preserve">ТРАНСФЕРИ М/ у бюдж. </t>
  </si>
  <si>
    <r>
      <rPr>
        <sz val="10"/>
        <rFont val="Arial"/>
        <family val="2"/>
        <charset val="204"/>
      </rPr>
      <t>обща изравнителна субсиди</t>
    </r>
    <r>
      <rPr>
        <b/>
        <sz val="10"/>
        <rFont val="Arial"/>
        <family val="2"/>
        <charset val="204"/>
      </rPr>
      <t>я</t>
    </r>
  </si>
  <si>
    <t>получени от общ. трансф. от ЦБ чрез кодове в СЕБРА 488 001</t>
  </si>
  <si>
    <t>остатък в левове по сметки от предходния период (+)</t>
  </si>
  <si>
    <t>1.5.1</t>
  </si>
  <si>
    <t>1.5.2</t>
  </si>
  <si>
    <t>1.5.3</t>
  </si>
  <si>
    <t>наличност в левове по сметки в края на периода (-)</t>
  </si>
  <si>
    <t>3.2.3</t>
  </si>
  <si>
    <t>3.2.1</t>
  </si>
  <si>
    <t>3.2.2</t>
  </si>
  <si>
    <t>3.2.5</t>
  </si>
  <si>
    <t>3.2.4</t>
  </si>
  <si>
    <t>3.2.6</t>
  </si>
  <si>
    <t>3.2.7</t>
  </si>
  <si>
    <t>3.2.8</t>
  </si>
  <si>
    <t>3.2.9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</si>
  <si>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</si>
  <si>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</si>
  <si>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</si>
  <si>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</si>
  <si>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</si>
  <si>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</si>
  <si>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</si>
  <si>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</si>
  <si>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</si>
  <si>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</si>
  <si>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</si>
  <si>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</si>
  <si>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</si>
  <si>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6.2.1</t>
  </si>
  <si>
    <t>6.2.2</t>
  </si>
  <si>
    <t>6.2.3</t>
  </si>
  <si>
    <t>6.2.4</t>
  </si>
  <si>
    <t>6.2.5</t>
  </si>
  <si>
    <t>6.2.6</t>
  </si>
  <si>
    <t>Социално осигуряване, подпомагане и грижи</t>
  </si>
  <si>
    <t>Култура, спорт, почивни дейности и религ. дело</t>
  </si>
  <si>
    <t xml:space="preserve">Окончателен годишен (патентен) данък и данък върху таксиметровия превоз </t>
  </si>
  <si>
    <t>.01-03</t>
  </si>
  <si>
    <t xml:space="preserve">2020 г.        в лв. </t>
  </si>
  <si>
    <t xml:space="preserve">2020 г.           в лв. 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</si>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</sst>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26" x14ac:knownFonts="1">
    <font>
      <sz val="10"/>
      <name val="Arial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2"/>
      <color indexed="18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8"/>
      <name val="Arial"/>
      <charset val="204"/>
    </font>
    <font>
      <i/>
      <u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4" fontId="1" fillId="0" borderId="11" xfId="0" applyNumberFormat="1" applyFont="1" applyBorder="1"/>
    <xf numFmtId="0" fontId="0" fillId="0" borderId="12" xfId="0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3" fontId="2" fillId="0" borderId="12" xfId="0" applyNumberFormat="1" applyFont="1" applyBorder="1"/>
    <xf numFmtId="3" fontId="0" fillId="0" borderId="12" xfId="0" applyNumberFormat="1" applyBorder="1"/>
    <xf numFmtId="4" fontId="0" fillId="0" borderId="12" xfId="0" applyNumberFormat="1" applyBorder="1"/>
    <xf numFmtId="4" fontId="1" fillId="0" borderId="13" xfId="0" applyNumberFormat="1" applyFont="1" applyBorder="1"/>
    <xf numFmtId="4" fontId="2" fillId="0" borderId="12" xfId="0" applyNumberFormat="1" applyFont="1" applyBorder="1"/>
    <xf numFmtId="4" fontId="2" fillId="0" borderId="14" xfId="0" applyNumberFormat="1" applyFont="1" applyBorder="1"/>
    <xf numFmtId="0" fontId="4" fillId="0" borderId="14" xfId="0" applyFont="1" applyBorder="1" applyAlignment="1">
      <alignment horizontal="center"/>
    </xf>
    <xf numFmtId="0" fontId="1" fillId="0" borderId="14" xfId="0" applyFont="1" applyBorder="1"/>
    <xf numFmtId="49" fontId="1" fillId="0" borderId="14" xfId="0" applyNumberFormat="1" applyFont="1" applyBorder="1" applyAlignment="1">
      <alignment horizontal="center"/>
    </xf>
    <xf numFmtId="3" fontId="1" fillId="0" borderId="14" xfId="0" applyNumberFormat="1" applyFont="1" applyBorder="1"/>
    <xf numFmtId="4" fontId="1" fillId="0" borderId="14" xfId="0" applyNumberFormat="1" applyFont="1" applyBorder="1"/>
    <xf numFmtId="0" fontId="5" fillId="0" borderId="14" xfId="0" applyFont="1" applyBorder="1" applyAlignment="1">
      <alignment horizontal="center"/>
    </xf>
    <xf numFmtId="0" fontId="2" fillId="0" borderId="14" xfId="0" applyFont="1" applyBorder="1"/>
    <xf numFmtId="0" fontId="1" fillId="0" borderId="14" xfId="0" applyFont="1" applyBorder="1" applyAlignment="1">
      <alignment horizontal="center"/>
    </xf>
    <xf numFmtId="3" fontId="2" fillId="0" borderId="14" xfId="0" applyNumberFormat="1" applyFont="1" applyBorder="1"/>
    <xf numFmtId="4" fontId="2" fillId="0" borderId="11" xfId="0" applyNumberFormat="1" applyFont="1" applyBorder="1"/>
    <xf numFmtId="3" fontId="6" fillId="0" borderId="14" xfId="0" applyNumberFormat="1" applyFont="1" applyBorder="1"/>
    <xf numFmtId="4" fontId="2" fillId="0" borderId="15" xfId="0" applyNumberFormat="1" applyFont="1" applyBorder="1"/>
    <xf numFmtId="0" fontId="2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11" xfId="0" applyFont="1" applyBorder="1"/>
    <xf numFmtId="49" fontId="1" fillId="0" borderId="11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0" fontId="2" fillId="0" borderId="13" xfId="0" applyFont="1" applyBorder="1"/>
    <xf numFmtId="49" fontId="1" fillId="0" borderId="13" xfId="0" applyNumberFormat="1" applyFont="1" applyBorder="1" applyAlignment="1">
      <alignment horizontal="center"/>
    </xf>
    <xf numFmtId="0" fontId="0" fillId="0" borderId="1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3" fontId="1" fillId="0" borderId="17" xfId="0" applyNumberFormat="1" applyFont="1" applyBorder="1"/>
    <xf numFmtId="4" fontId="1" fillId="0" borderId="17" xfId="0" applyNumberFormat="1" applyFont="1" applyBorder="1"/>
    <xf numFmtId="0" fontId="1" fillId="0" borderId="18" xfId="0" applyFont="1" applyBorder="1" applyAlignment="1">
      <alignment horizontal="center"/>
    </xf>
    <xf numFmtId="4" fontId="2" fillId="2" borderId="11" xfId="0" applyNumberFormat="1" applyFont="1" applyFill="1" applyBorder="1"/>
    <xf numFmtId="4" fontId="1" fillId="0" borderId="18" xfId="0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1" xfId="0" applyFont="1" applyBorder="1"/>
    <xf numFmtId="4" fontId="1" fillId="0" borderId="22" xfId="0" applyNumberFormat="1" applyFont="1" applyBorder="1"/>
    <xf numFmtId="4" fontId="1" fillId="2" borderId="11" xfId="0" applyNumberFormat="1" applyFont="1" applyFill="1" applyBorder="1"/>
    <xf numFmtId="0" fontId="7" fillId="0" borderId="21" xfId="0" applyFont="1" applyBorder="1"/>
    <xf numFmtId="49" fontId="4" fillId="0" borderId="11" xfId="0" applyNumberFormat="1" applyFont="1" applyBorder="1" applyAlignment="1">
      <alignment horizontal="center"/>
    </xf>
    <xf numFmtId="4" fontId="2" fillId="2" borderId="23" xfId="0" applyNumberFormat="1" applyFont="1" applyFill="1" applyBorder="1"/>
    <xf numFmtId="0" fontId="5" fillId="0" borderId="11" xfId="0" applyFont="1" applyBorder="1" applyAlignment="1">
      <alignment horizontal="center"/>
    </xf>
    <xf numFmtId="0" fontId="4" fillId="0" borderId="23" xfId="0" applyFont="1" applyBorder="1"/>
    <xf numFmtId="0" fontId="5" fillId="0" borderId="21" xfId="0" applyFont="1" applyBorder="1"/>
    <xf numFmtId="3" fontId="2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8" fillId="0" borderId="24" xfId="0" applyFont="1" applyBorder="1"/>
    <xf numFmtId="3" fontId="4" fillId="0" borderId="11" xfId="0" applyNumberFormat="1" applyFont="1" applyBorder="1"/>
    <xf numFmtId="0" fontId="8" fillId="0" borderId="21" xfId="0" applyFont="1" applyBorder="1"/>
    <xf numFmtId="3" fontId="4" fillId="0" borderId="14" xfId="0" applyNumberFormat="1" applyFont="1" applyBorder="1"/>
    <xf numFmtId="0" fontId="1" fillId="0" borderId="19" xfId="0" applyFont="1" applyBorder="1" applyAlignment="1">
      <alignment horizontal="center"/>
    </xf>
    <xf numFmtId="0" fontId="5" fillId="0" borderId="23" xfId="0" applyFont="1" applyBorder="1"/>
    <xf numFmtId="0" fontId="4" fillId="0" borderId="25" xfId="0" applyFont="1" applyBorder="1"/>
    <xf numFmtId="0" fontId="4" fillId="0" borderId="26" xfId="0" applyFont="1" applyBorder="1"/>
    <xf numFmtId="4" fontId="1" fillId="0" borderId="24" xfId="0" applyNumberFormat="1" applyFont="1" applyBorder="1"/>
    <xf numFmtId="4" fontId="2" fillId="0" borderId="24" xfId="0" applyNumberFormat="1" applyFont="1" applyBorder="1"/>
    <xf numFmtId="4" fontId="2" fillId="2" borderId="14" xfId="0" applyNumberFormat="1" applyFont="1" applyFill="1" applyBorder="1"/>
    <xf numFmtId="4" fontId="1" fillId="2" borderId="23" xfId="0" applyNumberFormat="1" applyFont="1" applyFill="1" applyBorder="1"/>
    <xf numFmtId="4" fontId="1" fillId="2" borderId="14" xfId="0" applyNumberFormat="1" applyFont="1" applyFill="1" applyBorder="1"/>
    <xf numFmtId="3" fontId="1" fillId="0" borderId="17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14" xfId="0" applyFont="1" applyBorder="1"/>
    <xf numFmtId="0" fontId="4" fillId="0" borderId="14" xfId="0" applyFont="1" applyBorder="1" applyAlignment="1">
      <alignment horizontal="left"/>
    </xf>
    <xf numFmtId="49" fontId="4" fillId="0" borderId="14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27" xfId="0" applyFont="1" applyBorder="1" applyAlignment="1">
      <alignment horizontal="center"/>
    </xf>
    <xf numFmtId="0" fontId="4" fillId="0" borderId="16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26" xfId="0" applyNumberFormat="1" applyFont="1" applyBorder="1" applyAlignment="1">
      <alignment horizontal="right"/>
    </xf>
    <xf numFmtId="4" fontId="4" fillId="0" borderId="11" xfId="0" applyNumberFormat="1" applyFont="1" applyBorder="1"/>
    <xf numFmtId="4" fontId="4" fillId="0" borderId="14" xfId="0" applyNumberFormat="1" applyFont="1" applyBorder="1"/>
    <xf numFmtId="4" fontId="2" fillId="0" borderId="22" xfId="0" applyNumberFormat="1" applyFont="1" applyBorder="1"/>
    <xf numFmtId="3" fontId="0" fillId="0" borderId="14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3" fontId="5" fillId="0" borderId="14" xfId="0" applyNumberFormat="1" applyFont="1" applyBorder="1"/>
    <xf numFmtId="3" fontId="4" fillId="0" borderId="17" xfId="0" applyNumberFormat="1" applyFont="1" applyBorder="1"/>
    <xf numFmtId="0" fontId="4" fillId="0" borderId="29" xfId="0" applyFont="1" applyBorder="1"/>
    <xf numFmtId="4" fontId="5" fillId="0" borderId="11" xfId="0" applyNumberFormat="1" applyFont="1" applyBorder="1"/>
    <xf numFmtId="4" fontId="4" fillId="0" borderId="17" xfId="0" applyNumberFormat="1" applyFont="1" applyBorder="1"/>
    <xf numFmtId="0" fontId="4" fillId="0" borderId="0" xfId="0" applyFont="1"/>
    <xf numFmtId="49" fontId="2" fillId="0" borderId="13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3" fontId="5" fillId="0" borderId="0" xfId="0" applyNumberFormat="1" applyFont="1"/>
    <xf numFmtId="4" fontId="5" fillId="0" borderId="14" xfId="0" applyNumberFormat="1" applyFont="1" applyBorder="1"/>
    <xf numFmtId="14" fontId="2" fillId="0" borderId="14" xfId="0" applyNumberFormat="1" applyFon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4" fillId="0" borderId="22" xfId="0" applyNumberFormat="1" applyFont="1" applyBorder="1"/>
    <xf numFmtId="3" fontId="4" fillId="0" borderId="23" xfId="0" applyNumberFormat="1" applyFont="1" applyBorder="1"/>
    <xf numFmtId="4" fontId="1" fillId="0" borderId="20" xfId="0" applyNumberFormat="1" applyFont="1" applyBorder="1" applyAlignment="1">
      <alignment horizontal="right"/>
    </xf>
    <xf numFmtId="4" fontId="2" fillId="0" borderId="13" xfId="0" applyNumberFormat="1" applyFont="1" applyBorder="1"/>
    <xf numFmtId="0" fontId="1" fillId="0" borderId="30" xfId="0" applyFont="1" applyBorder="1" applyAlignment="1">
      <alignment horizontal="center"/>
    </xf>
    <xf numFmtId="4" fontId="4" fillId="0" borderId="26" xfId="0" applyNumberFormat="1" applyFont="1" applyBorder="1"/>
    <xf numFmtId="4" fontId="5" fillId="0" borderId="13" xfId="0" applyNumberFormat="1" applyFont="1" applyBorder="1"/>
    <xf numFmtId="4" fontId="4" fillId="0" borderId="18" xfId="0" applyNumberFormat="1" applyFont="1" applyBorder="1"/>
    <xf numFmtId="4" fontId="2" fillId="3" borderId="11" xfId="0" applyNumberFormat="1" applyFont="1" applyFill="1" applyBorder="1"/>
    <xf numFmtId="4" fontId="2" fillId="3" borderId="22" xfId="0" applyNumberFormat="1" applyFont="1" applyFill="1" applyBorder="1"/>
    <xf numFmtId="4" fontId="4" fillId="3" borderId="17" xfId="0" applyNumberFormat="1" applyFont="1" applyFill="1" applyBorder="1"/>
    <xf numFmtId="4" fontId="5" fillId="3" borderId="11" xfId="0" applyNumberFormat="1" applyFont="1" applyFill="1" applyBorder="1"/>
    <xf numFmtId="4" fontId="0" fillId="3" borderId="14" xfId="0" applyNumberFormat="1" applyFill="1" applyBorder="1"/>
    <xf numFmtId="4" fontId="0" fillId="3" borderId="11" xfId="0" applyNumberFormat="1" applyFill="1" applyBorder="1"/>
    <xf numFmtId="4" fontId="1" fillId="0" borderId="31" xfId="0" applyNumberFormat="1" applyFont="1" applyBorder="1"/>
    <xf numFmtId="4" fontId="1" fillId="0" borderId="17" xfId="0" applyNumberFormat="1" applyFont="1" applyBorder="1" applyAlignment="1">
      <alignment horizontal="right"/>
    </xf>
    <xf numFmtId="4" fontId="5" fillId="2" borderId="11" xfId="0" applyNumberFormat="1" applyFont="1" applyFill="1" applyBorder="1"/>
    <xf numFmtId="4" fontId="4" fillId="2" borderId="11" xfId="0" applyNumberFormat="1" applyFont="1" applyFill="1" applyBorder="1"/>
    <xf numFmtId="4" fontId="5" fillId="3" borderId="14" xfId="0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1" fillId="0" borderId="26" xfId="0" applyNumberFormat="1" applyFont="1" applyBorder="1"/>
    <xf numFmtId="4" fontId="1" fillId="0" borderId="30" xfId="0" applyNumberFormat="1" applyFont="1" applyBorder="1"/>
    <xf numFmtId="3" fontId="4" fillId="0" borderId="26" xfId="0" applyNumberFormat="1" applyFont="1" applyBorder="1"/>
    <xf numFmtId="4" fontId="4" fillId="0" borderId="2" xfId="0" applyNumberFormat="1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1" fillId="0" borderId="32" xfId="0" applyFont="1" applyBorder="1" applyAlignment="1">
      <alignment horizontal="center"/>
    </xf>
    <xf numFmtId="3" fontId="4" fillId="0" borderId="34" xfId="0" applyNumberFormat="1" applyFont="1" applyBorder="1"/>
    <xf numFmtId="4" fontId="4" fillId="0" borderId="34" xfId="0" applyNumberFormat="1" applyFont="1" applyBorder="1"/>
    <xf numFmtId="3" fontId="2" fillId="2" borderId="14" xfId="0" applyNumberFormat="1" applyFont="1" applyFill="1" applyBorder="1"/>
    <xf numFmtId="4" fontId="4" fillId="0" borderId="23" xfId="0" applyNumberFormat="1" applyFont="1" applyBorder="1"/>
    <xf numFmtId="4" fontId="9" fillId="0" borderId="14" xfId="0" applyNumberFormat="1" applyFont="1" applyBorder="1"/>
    <xf numFmtId="4" fontId="9" fillId="0" borderId="11" xfId="0" applyNumberFormat="1" applyFont="1" applyBorder="1"/>
    <xf numFmtId="3" fontId="2" fillId="0" borderId="11" xfId="0" applyNumberFormat="1" applyFont="1" applyBorder="1"/>
    <xf numFmtId="3" fontId="0" fillId="2" borderId="14" xfId="0" applyNumberForma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5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/>
    <xf numFmtId="4" fontId="1" fillId="0" borderId="34" xfId="0" applyNumberFormat="1" applyFont="1" applyBorder="1"/>
    <xf numFmtId="3" fontId="10" fillId="0" borderId="14" xfId="0" applyNumberFormat="1" applyFont="1" applyBorder="1"/>
    <xf numFmtId="4" fontId="11" fillId="0" borderId="11" xfId="0" applyNumberFormat="1" applyFont="1" applyBorder="1"/>
    <xf numFmtId="4" fontId="11" fillId="2" borderId="11" xfId="0" applyNumberFormat="1" applyFont="1" applyFill="1" applyBorder="1"/>
    <xf numFmtId="4" fontId="12" fillId="0" borderId="11" xfId="0" applyNumberFormat="1" applyFont="1" applyBorder="1"/>
    <xf numFmtId="4" fontId="13" fillId="0" borderId="14" xfId="0" applyNumberFormat="1" applyFont="1" applyBorder="1"/>
    <xf numFmtId="4" fontId="13" fillId="0" borderId="11" xfId="0" applyNumberFormat="1" applyFont="1" applyBorder="1"/>
    <xf numFmtId="4" fontId="12" fillId="0" borderId="14" xfId="0" applyNumberFormat="1" applyFont="1" applyBorder="1"/>
    <xf numFmtId="0" fontId="15" fillId="0" borderId="0" xfId="0" applyFont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5" fillId="0" borderId="21" xfId="0" applyNumberFormat="1" applyFont="1" applyBorder="1"/>
    <xf numFmtId="3" fontId="4" fillId="0" borderId="21" xfId="0" applyNumberFormat="1" applyFont="1" applyBorder="1"/>
    <xf numFmtId="3" fontId="7" fillId="0" borderId="21" xfId="0" applyNumberFormat="1" applyFont="1" applyBorder="1"/>
    <xf numFmtId="3" fontId="5" fillId="0" borderId="23" xfId="0" applyNumberFormat="1" applyFont="1" applyBorder="1"/>
    <xf numFmtId="3" fontId="5" fillId="0" borderId="35" xfId="0" applyNumberFormat="1" applyFont="1" applyBorder="1"/>
    <xf numFmtId="3" fontId="2" fillId="0" borderId="21" xfId="0" applyNumberFormat="1" applyFont="1" applyBorder="1"/>
    <xf numFmtId="3" fontId="1" fillId="0" borderId="24" xfId="0" applyNumberFormat="1" applyFont="1" applyBorder="1"/>
    <xf numFmtId="3" fontId="1" fillId="0" borderId="21" xfId="0" applyNumberFormat="1" applyFont="1" applyBorder="1"/>
    <xf numFmtId="3" fontId="2" fillId="0" borderId="23" xfId="0" applyNumberFormat="1" applyFont="1" applyBorder="1"/>
    <xf numFmtId="3" fontId="5" fillId="0" borderId="14" xfId="0" applyNumberFormat="1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18" xfId="0" applyNumberFormat="1" applyFont="1" applyBorder="1"/>
    <xf numFmtId="4" fontId="1" fillId="0" borderId="26" xfId="0" applyNumberFormat="1" applyFont="1" applyBorder="1"/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3" fontId="2" fillId="0" borderId="13" xfId="0" applyNumberFormat="1" applyFont="1" applyBorder="1"/>
    <xf numFmtId="3" fontId="1" fillId="0" borderId="16" xfId="0" applyNumberFormat="1" applyFont="1" applyBorder="1" applyAlignment="1">
      <alignment horizontal="right"/>
    </xf>
    <xf numFmtId="4" fontId="1" fillId="0" borderId="29" xfId="0" applyNumberFormat="1" applyFont="1" applyBorder="1" applyAlignment="1">
      <alignment horizontal="right"/>
    </xf>
    <xf numFmtId="3" fontId="5" fillId="0" borderId="11" xfId="0" applyNumberFormat="1" applyFont="1" applyBorder="1"/>
    <xf numFmtId="3" fontId="5" fillId="0" borderId="13" xfId="0" applyNumberFormat="1" applyFont="1" applyBorder="1"/>
    <xf numFmtId="3" fontId="4" fillId="0" borderId="18" xfId="0" applyNumberFormat="1" applyFont="1" applyBorder="1"/>
    <xf numFmtId="4" fontId="3" fillId="0" borderId="11" xfId="0" applyNumberFormat="1" applyFont="1" applyBorder="1"/>
    <xf numFmtId="0" fontId="4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4" fontId="17" fillId="0" borderId="11" xfId="0" applyNumberFormat="1" applyFont="1" applyBorder="1"/>
    <xf numFmtId="0" fontId="16" fillId="0" borderId="0" xfId="0" applyFont="1"/>
    <xf numFmtId="3" fontId="2" fillId="0" borderId="14" xfId="0" applyNumberFormat="1" applyFont="1" applyFill="1" applyBorder="1"/>
    <xf numFmtId="3" fontId="10" fillId="0" borderId="14" xfId="0" applyNumberFormat="1" applyFont="1" applyFill="1" applyBorder="1"/>
    <xf numFmtId="0" fontId="0" fillId="5" borderId="0" xfId="0" applyFill="1"/>
    <xf numFmtId="0" fontId="0" fillId="6" borderId="0" xfId="0" applyFill="1"/>
    <xf numFmtId="0" fontId="9" fillId="0" borderId="0" xfId="0" applyFont="1"/>
    <xf numFmtId="0" fontId="0" fillId="2" borderId="0" xfId="0" applyFill="1"/>
    <xf numFmtId="0" fontId="4" fillId="2" borderId="14" xfId="0" applyFont="1" applyFill="1" applyBorder="1" applyAlignment="1">
      <alignment horizontal="center"/>
    </xf>
    <xf numFmtId="3" fontId="4" fillId="2" borderId="14" xfId="0" applyNumberFormat="1" applyFont="1" applyFill="1" applyBorder="1"/>
    <xf numFmtId="0" fontId="5" fillId="2" borderId="0" xfId="0" applyFont="1" applyFill="1"/>
    <xf numFmtId="0" fontId="3" fillId="0" borderId="0" xfId="0" applyFont="1"/>
    <xf numFmtId="0" fontId="3" fillId="0" borderId="14" xfId="0" applyFont="1" applyBorder="1" applyAlignment="1">
      <alignment horizontal="center"/>
    </xf>
    <xf numFmtId="0" fontId="9" fillId="0" borderId="14" xfId="0" applyFont="1" applyBorder="1"/>
    <xf numFmtId="0" fontId="3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3" fillId="0" borderId="14" xfId="0" applyFont="1" applyBorder="1"/>
    <xf numFmtId="0" fontId="3" fillId="7" borderId="14" xfId="0" applyFont="1" applyFill="1" applyBorder="1"/>
    <xf numFmtId="0" fontId="9" fillId="0" borderId="14" xfId="0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9" fillId="0" borderId="14" xfId="0" applyFont="1" applyFill="1" applyBorder="1"/>
    <xf numFmtId="49" fontId="9" fillId="0" borderId="14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164" fontId="3" fillId="0" borderId="14" xfId="0" applyNumberFormat="1" applyFont="1" applyBorder="1"/>
    <xf numFmtId="0" fontId="9" fillId="0" borderId="0" xfId="0" applyFont="1" applyAlignment="1">
      <alignment horizontal="center" wrapText="1"/>
    </xf>
    <xf numFmtId="3" fontId="4" fillId="2" borderId="11" xfId="0" applyNumberFormat="1" applyFont="1" applyFill="1" applyBorder="1"/>
    <xf numFmtId="4" fontId="4" fillId="2" borderId="11" xfId="0" applyNumberFormat="1" applyFont="1" applyFill="1" applyBorder="1"/>
    <xf numFmtId="4" fontId="5" fillId="2" borderId="14" xfId="0" applyNumberFormat="1" applyFont="1" applyFill="1" applyBorder="1"/>
    <xf numFmtId="3" fontId="5" fillId="2" borderId="14" xfId="0" applyNumberFormat="1" applyFont="1" applyFill="1" applyBorder="1"/>
    <xf numFmtId="4" fontId="9" fillId="2" borderId="14" xfId="0" applyNumberFormat="1" applyFont="1" applyFill="1" applyBorder="1"/>
    <xf numFmtId="3" fontId="3" fillId="2" borderId="14" xfId="0" applyNumberFormat="1" applyFont="1" applyFill="1" applyBorder="1"/>
    <xf numFmtId="0" fontId="7" fillId="2" borderId="14" xfId="0" applyFont="1" applyFill="1" applyBorder="1"/>
    <xf numFmtId="3" fontId="9" fillId="2" borderId="14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18" fillId="2" borderId="14" xfId="0" applyFont="1" applyFill="1" applyBorder="1"/>
    <xf numFmtId="4" fontId="3" fillId="2" borderId="14" xfId="0" applyNumberFormat="1" applyFont="1" applyFill="1" applyBorder="1"/>
    <xf numFmtId="0" fontId="3" fillId="2" borderId="0" xfId="0" applyFont="1" applyFill="1"/>
    <xf numFmtId="0" fontId="9" fillId="2" borderId="14" xfId="0" applyFont="1" applyFill="1" applyBorder="1" applyAlignment="1">
      <alignment horizontal="center"/>
    </xf>
    <xf numFmtId="0" fontId="4" fillId="2" borderId="0" xfId="0" applyFont="1" applyFill="1"/>
    <xf numFmtId="3" fontId="4" fillId="2" borderId="14" xfId="0" applyNumberFormat="1" applyFont="1" applyFill="1" applyBorder="1" applyAlignment="1">
      <alignment horizontal="right"/>
    </xf>
    <xf numFmtId="4" fontId="5" fillId="2" borderId="11" xfId="0" applyNumberFormat="1" applyFont="1" applyFill="1" applyBorder="1"/>
    <xf numFmtId="4" fontId="4" fillId="2" borderId="34" xfId="0" applyNumberFormat="1" applyFont="1" applyFill="1" applyBorder="1"/>
    <xf numFmtId="0" fontId="4" fillId="2" borderId="26" xfId="0" applyFont="1" applyFill="1" applyBorder="1"/>
    <xf numFmtId="3" fontId="4" fillId="2" borderId="17" xfId="0" applyNumberFormat="1" applyFont="1" applyFill="1" applyBorder="1"/>
    <xf numFmtId="4" fontId="4" fillId="2" borderId="17" xfId="0" applyNumberFormat="1" applyFont="1" applyFill="1" applyBorder="1"/>
    <xf numFmtId="4" fontId="4" fillId="2" borderId="18" xfId="0" applyNumberFormat="1" applyFont="1" applyFill="1" applyBorder="1"/>
    <xf numFmtId="0" fontId="1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1" xfId="0" applyFont="1" applyFill="1" applyBorder="1"/>
    <xf numFmtId="0" fontId="7" fillId="2" borderId="21" xfId="0" applyFont="1" applyFill="1" applyBorder="1"/>
    <xf numFmtId="49" fontId="4" fillId="2" borderId="11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2" borderId="23" xfId="0" applyFont="1" applyFill="1" applyBorder="1"/>
    <xf numFmtId="0" fontId="8" fillId="2" borderId="23" xfId="0" applyFont="1" applyFill="1" applyBorder="1"/>
    <xf numFmtId="0" fontId="7" fillId="2" borderId="23" xfId="0" applyFont="1" applyFill="1" applyBorder="1"/>
    <xf numFmtId="0" fontId="18" fillId="2" borderId="35" xfId="0" applyFont="1" applyFill="1" applyBorder="1"/>
    <xf numFmtId="0" fontId="8" fillId="2" borderId="25" xfId="0" applyFont="1" applyFill="1" applyBorder="1"/>
    <xf numFmtId="3" fontId="5" fillId="2" borderId="14" xfId="0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8" fillId="2" borderId="20" xfId="0" applyFont="1" applyFill="1" applyBorder="1"/>
    <xf numFmtId="4" fontId="4" fillId="2" borderId="29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8" fillId="2" borderId="10" xfId="0" applyFont="1" applyFill="1" applyBorder="1"/>
    <xf numFmtId="3" fontId="4" fillId="2" borderId="8" xfId="0" applyNumberFormat="1" applyFont="1" applyFill="1" applyBorder="1"/>
    <xf numFmtId="4" fontId="4" fillId="2" borderId="8" xfId="0" applyNumberFormat="1" applyFont="1" applyFill="1" applyBorder="1"/>
    <xf numFmtId="0" fontId="9" fillId="2" borderId="0" xfId="0" applyFont="1" applyFill="1"/>
    <xf numFmtId="0" fontId="3" fillId="2" borderId="14" xfId="0" applyFont="1" applyFill="1" applyBorder="1"/>
    <xf numFmtId="0" fontId="4" fillId="2" borderId="3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4" fontId="4" fillId="2" borderId="29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4" fontId="21" fillId="2" borderId="14" xfId="0" applyNumberFormat="1" applyFont="1" applyFill="1" applyBorder="1"/>
    <xf numFmtId="49" fontId="3" fillId="2" borderId="14" xfId="0" applyNumberFormat="1" applyFont="1" applyFill="1" applyBorder="1" applyAlignment="1">
      <alignment horizontal="center"/>
    </xf>
    <xf numFmtId="0" fontId="9" fillId="2" borderId="14" xfId="0" applyFont="1" applyFill="1" applyBorder="1"/>
    <xf numFmtId="3" fontId="22" fillId="2" borderId="14" xfId="0" applyNumberFormat="1" applyFont="1" applyFill="1" applyBorder="1"/>
    <xf numFmtId="49" fontId="9" fillId="2" borderId="14" xfId="0" applyNumberFormat="1" applyFont="1" applyFill="1" applyBorder="1" applyAlignment="1">
      <alignment horizontal="center"/>
    </xf>
    <xf numFmtId="16" fontId="3" fillId="2" borderId="14" xfId="0" applyNumberFormat="1" applyFont="1" applyFill="1" applyBorder="1" applyAlignment="1">
      <alignment horizontal="center"/>
    </xf>
    <xf numFmtId="0" fontId="23" fillId="2" borderId="14" xfId="0" applyFont="1" applyFill="1" applyBorder="1"/>
    <xf numFmtId="3" fontId="21" fillId="2" borderId="14" xfId="0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1" xfId="0" applyFont="1" applyFill="1" applyBorder="1"/>
    <xf numFmtId="49" fontId="3" fillId="2" borderId="11" xfId="0" applyNumberFormat="1" applyFont="1" applyFill="1" applyBorder="1" applyAlignment="1">
      <alignment horizontal="center"/>
    </xf>
    <xf numFmtId="3" fontId="9" fillId="2" borderId="11" xfId="0" applyNumberFormat="1" applyFont="1" applyFill="1" applyBorder="1"/>
    <xf numFmtId="4" fontId="9" fillId="2" borderId="11" xfId="0" applyNumberFormat="1" applyFont="1" applyFill="1" applyBorder="1"/>
    <xf numFmtId="0" fontId="21" fillId="2" borderId="14" xfId="0" applyFont="1" applyFill="1" applyBorder="1"/>
    <xf numFmtId="14" fontId="9" fillId="2" borderId="14" xfId="0" applyNumberFormat="1" applyFont="1" applyFill="1" applyBorder="1" applyAlignment="1">
      <alignment horizontal="center"/>
    </xf>
    <xf numFmtId="0" fontId="19" fillId="2" borderId="14" xfId="1" applyFont="1" applyFill="1" applyBorder="1"/>
    <xf numFmtId="0" fontId="3" fillId="2" borderId="18" xfId="0" applyFont="1" applyFill="1" applyBorder="1"/>
    <xf numFmtId="0" fontId="3" fillId="2" borderId="3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9" fillId="7" borderId="14" xfId="0" applyFont="1" applyFill="1" applyBorder="1"/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/>
    <xf numFmtId="0" fontId="9" fillId="7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/>
    </xf>
    <xf numFmtId="16" fontId="3" fillId="2" borderId="14" xfId="0" quotePrefix="1" applyNumberFormat="1" applyFont="1" applyFill="1" applyBorder="1" applyAlignment="1">
      <alignment horizontal="center"/>
    </xf>
    <xf numFmtId="14" fontId="3" fillId="2" borderId="12" xfId="0" applyNumberFormat="1" applyFont="1" applyFill="1" applyBorder="1" applyAlignment="1">
      <alignment horizontal="center"/>
    </xf>
    <xf numFmtId="3" fontId="3" fillId="2" borderId="12" xfId="0" applyNumberFormat="1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4" fontId="3" fillId="2" borderId="12" xfId="0" applyNumberFormat="1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/>
    <xf numFmtId="49" fontId="3" fillId="2" borderId="17" xfId="0" applyNumberFormat="1" applyFont="1" applyFill="1" applyBorder="1" applyAlignment="1">
      <alignment horizontal="center"/>
    </xf>
    <xf numFmtId="3" fontId="9" fillId="2" borderId="17" xfId="0" applyNumberFormat="1" applyFont="1" applyFill="1" applyBorder="1"/>
    <xf numFmtId="4" fontId="9" fillId="2" borderId="17" xfId="0" applyNumberFormat="1" applyFont="1" applyFill="1" applyBorder="1"/>
    <xf numFmtId="4" fontId="9" fillId="2" borderId="29" xfId="0" applyNumberFormat="1" applyFont="1" applyFill="1" applyBorder="1"/>
    <xf numFmtId="4" fontId="21" fillId="2" borderId="1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21" fillId="2" borderId="11" xfId="0" applyFont="1" applyFill="1" applyBorder="1"/>
    <xf numFmtId="3" fontId="21" fillId="2" borderId="11" xfId="0" applyNumberFormat="1" applyFont="1" applyFill="1" applyBorder="1"/>
    <xf numFmtId="3" fontId="9" fillId="0" borderId="14" xfId="0" applyNumberFormat="1" applyFont="1" applyFill="1" applyBorder="1"/>
    <xf numFmtId="4" fontId="9" fillId="0" borderId="14" xfId="0" applyNumberFormat="1" applyFont="1" applyFill="1" applyBorder="1"/>
    <xf numFmtId="0" fontId="9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0" fontId="9" fillId="0" borderId="0" xfId="0" applyFont="1" applyFill="1"/>
    <xf numFmtId="49" fontId="9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/>
    <xf numFmtId="3" fontId="21" fillId="0" borderId="14" xfId="0" applyNumberFormat="1" applyFont="1" applyFill="1" applyBorder="1"/>
    <xf numFmtId="0" fontId="9" fillId="2" borderId="27" xfId="0" applyFont="1" applyFill="1" applyBorder="1" applyAlignment="1">
      <alignment horizontal="center"/>
    </xf>
    <xf numFmtId="0" fontId="9" fillId="2" borderId="13" xfId="0" applyFont="1" applyFill="1" applyBorder="1"/>
    <xf numFmtId="49" fontId="3" fillId="2" borderId="13" xfId="0" applyNumberFormat="1" applyFont="1" applyFill="1" applyBorder="1" applyAlignment="1">
      <alignment horizontal="center"/>
    </xf>
    <xf numFmtId="3" fontId="9" fillId="2" borderId="13" xfId="0" applyNumberFormat="1" applyFont="1" applyFill="1" applyBorder="1"/>
    <xf numFmtId="4" fontId="9" fillId="2" borderId="13" xfId="0" applyNumberFormat="1" applyFont="1" applyFill="1" applyBorder="1"/>
    <xf numFmtId="4" fontId="9" fillId="2" borderId="40" xfId="0" applyNumberFormat="1" applyFont="1" applyFill="1" applyBorder="1"/>
    <xf numFmtId="0" fontId="3" fillId="2" borderId="11" xfId="0" applyFont="1" applyFill="1" applyBorder="1"/>
    <xf numFmtId="3" fontId="9" fillId="2" borderId="12" xfId="0" applyNumberFormat="1" applyFont="1" applyFill="1" applyBorder="1"/>
    <xf numFmtId="0" fontId="9" fillId="2" borderId="0" xfId="0" applyFont="1" applyFill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23" fillId="2" borderId="12" xfId="0" applyFont="1" applyFill="1" applyBorder="1"/>
    <xf numFmtId="3" fontId="7" fillId="2" borderId="14" xfId="0" applyNumberFormat="1" applyFont="1" applyFill="1" applyBorder="1"/>
    <xf numFmtId="4" fontId="7" fillId="2" borderId="11" xfId="0" applyNumberFormat="1" applyFont="1" applyFill="1" applyBorder="1"/>
    <xf numFmtId="4" fontId="4" fillId="2" borderId="14" xfId="0" applyNumberFormat="1" applyFont="1" applyFill="1" applyBorder="1"/>
    <xf numFmtId="4" fontId="9" fillId="2" borderId="0" xfId="0" applyNumberFormat="1" applyFont="1" applyFill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/>
    <xf numFmtId="3" fontId="9" fillId="0" borderId="11" xfId="0" applyNumberFormat="1" applyFont="1" applyFill="1" applyBorder="1"/>
    <xf numFmtId="4" fontId="9" fillId="0" borderId="11" xfId="0" applyNumberFormat="1" applyFont="1" applyFill="1" applyBorder="1"/>
    <xf numFmtId="3" fontId="9" fillId="0" borderId="14" xfId="0" applyNumberFormat="1" applyFont="1" applyFill="1" applyBorder="1"/>
    <xf numFmtId="4" fontId="9" fillId="0" borderId="14" xfId="0" applyNumberFormat="1" applyFont="1" applyFill="1" applyBorder="1"/>
    <xf numFmtId="49" fontId="9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4" fontId="3" fillId="0" borderId="11" xfId="0" applyNumberFormat="1" applyFont="1" applyFill="1" applyBorder="1"/>
    <xf numFmtId="0" fontId="3" fillId="0" borderId="14" xfId="0" applyFont="1" applyFill="1" applyBorder="1"/>
    <xf numFmtId="0" fontId="9" fillId="0" borderId="14" xfId="0" applyFont="1" applyFill="1" applyBorder="1" applyAlignment="1">
      <alignment horizontal="left"/>
    </xf>
    <xf numFmtId="3" fontId="19" fillId="0" borderId="14" xfId="0" applyNumberFormat="1" applyFont="1" applyFill="1" applyBorder="1"/>
    <xf numFmtId="0" fontId="19" fillId="0" borderId="14" xfId="0" applyFont="1" applyFill="1" applyBorder="1"/>
    <xf numFmtId="49" fontId="19" fillId="0" borderId="14" xfId="0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4" xfId="0" applyFont="1" applyFill="1" applyBorder="1"/>
    <xf numFmtId="49" fontId="21" fillId="0" borderId="14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5" fillId="0" borderId="14" xfId="0" applyFont="1" applyFill="1" applyBorder="1"/>
    <xf numFmtId="49" fontId="25" fillId="0" borderId="14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right"/>
    </xf>
    <xf numFmtId="49" fontId="19" fillId="0" borderId="12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right"/>
    </xf>
    <xf numFmtId="0" fontId="3" fillId="0" borderId="41" xfId="0" applyFont="1" applyFill="1" applyBorder="1" applyAlignment="1">
      <alignment horizontal="center"/>
    </xf>
    <xf numFmtId="0" fontId="3" fillId="0" borderId="33" xfId="0" applyFont="1" applyFill="1" applyBorder="1"/>
    <xf numFmtId="0" fontId="3" fillId="0" borderId="32" xfId="0" applyFont="1" applyFill="1" applyBorder="1" applyAlignment="1">
      <alignment horizontal="center"/>
    </xf>
    <xf numFmtId="3" fontId="3" fillId="0" borderId="34" xfId="0" applyNumberFormat="1" applyFont="1" applyFill="1" applyBorder="1"/>
    <xf numFmtId="4" fontId="3" fillId="0" borderId="2" xfId="0" applyNumberFormat="1" applyFont="1" applyFill="1" applyBorder="1"/>
    <xf numFmtId="4" fontId="3" fillId="0" borderId="17" xfId="0" applyNumberFormat="1" applyFont="1" applyFill="1" applyBorder="1"/>
    <xf numFmtId="0" fontId="3" fillId="0" borderId="16" xfId="0" applyFont="1" applyFill="1" applyBorder="1"/>
    <xf numFmtId="0" fontId="3" fillId="0" borderId="26" xfId="0" applyFont="1" applyFill="1" applyBorder="1"/>
    <xf numFmtId="3" fontId="3" fillId="0" borderId="17" xfId="0" applyNumberFormat="1" applyFont="1" applyFill="1" applyBorder="1"/>
    <xf numFmtId="0" fontId="3" fillId="0" borderId="29" xfId="0" applyFont="1" applyFill="1" applyBorder="1"/>
    <xf numFmtId="4" fontId="3" fillId="0" borderId="18" xfId="0" applyNumberFormat="1" applyFont="1" applyFill="1" applyBorder="1"/>
    <xf numFmtId="0" fontId="3" fillId="2" borderId="42" xfId="0" applyFont="1" applyFill="1" applyBorder="1" applyAlignment="1">
      <alignment horizontal="center"/>
    </xf>
    <xf numFmtId="3" fontId="3" fillId="2" borderId="8" xfId="0" applyNumberFormat="1" applyFont="1" applyFill="1" applyBorder="1"/>
    <xf numFmtId="4" fontId="21" fillId="2" borderId="8" xfId="0" applyNumberFormat="1" applyFont="1" applyFill="1" applyBorder="1"/>
    <xf numFmtId="3" fontId="3" fillId="2" borderId="43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opLeftCell="A17" zoomScale="75" workbookViewId="0">
      <selection activeCell="D41" sqref="D41"/>
    </sheetView>
  </sheetViews>
  <sheetFormatPr defaultRowHeight="12.75" x14ac:dyDescent="0.2"/>
  <cols>
    <col min="1" max="1" width="5" customWidth="1"/>
    <col min="2" max="2" width="48.42578125" customWidth="1"/>
    <col min="3" max="3" width="11" customWidth="1"/>
    <col min="4" max="4" width="12.7109375" customWidth="1"/>
    <col min="5" max="5" width="14.42578125" customWidth="1"/>
    <col min="6" max="6" width="10.85546875" customWidth="1"/>
  </cols>
  <sheetData>
    <row r="2" spans="1:8" ht="15" x14ac:dyDescent="0.25">
      <c r="E2" s="117"/>
    </row>
    <row r="4" spans="1:8" ht="15.75" x14ac:dyDescent="0.25">
      <c r="B4" s="2" t="s">
        <v>251</v>
      </c>
    </row>
    <row r="6" spans="1:8" ht="16.5" thickBot="1" x14ac:dyDescent="0.3">
      <c r="B6" s="2"/>
    </row>
    <row r="7" spans="1:8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126</v>
      </c>
      <c r="G7" s="4" t="s">
        <v>64</v>
      </c>
      <c r="H7" s="5" t="s">
        <v>64</v>
      </c>
    </row>
    <row r="8" spans="1:8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250</v>
      </c>
      <c r="F8" s="7" t="s">
        <v>3</v>
      </c>
      <c r="G8" s="7" t="s">
        <v>6</v>
      </c>
      <c r="H8" s="8" t="s">
        <v>6</v>
      </c>
    </row>
    <row r="9" spans="1:8" ht="15.75" x14ac:dyDescent="0.25">
      <c r="A9" s="6" t="s">
        <v>1</v>
      </c>
      <c r="B9" s="6"/>
      <c r="C9" s="6"/>
      <c r="D9" s="7"/>
      <c r="E9" s="7"/>
      <c r="F9" s="7"/>
      <c r="G9" s="7" t="s">
        <v>65</v>
      </c>
      <c r="H9" s="8" t="s">
        <v>65</v>
      </c>
    </row>
    <row r="10" spans="1:8" ht="15.75" x14ac:dyDescent="0.25">
      <c r="A10" s="6"/>
      <c r="B10" s="6"/>
      <c r="C10" s="6"/>
      <c r="D10" s="7" t="s">
        <v>203</v>
      </c>
      <c r="E10" s="7" t="s">
        <v>203</v>
      </c>
      <c r="F10" s="7" t="s">
        <v>127</v>
      </c>
      <c r="G10" s="7" t="s">
        <v>66</v>
      </c>
      <c r="H10" s="8" t="s">
        <v>67</v>
      </c>
    </row>
    <row r="11" spans="1:8" ht="16.5" thickBot="1" x14ac:dyDescent="0.3">
      <c r="A11" s="9"/>
      <c r="B11" s="9"/>
      <c r="C11" s="9"/>
      <c r="D11" s="10"/>
      <c r="E11" s="10"/>
      <c r="F11" s="10"/>
      <c r="G11" s="10"/>
      <c r="H11" s="11"/>
    </row>
    <row r="12" spans="1:8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56">
        <v>7</v>
      </c>
      <c r="G12" s="11">
        <v>8</v>
      </c>
      <c r="H12" s="11">
        <v>9</v>
      </c>
    </row>
    <row r="13" spans="1:8" ht="15.75" x14ac:dyDescent="0.25">
      <c r="A13" s="36" t="s">
        <v>21</v>
      </c>
      <c r="B13" s="30" t="s">
        <v>53</v>
      </c>
      <c r="C13" s="36"/>
      <c r="D13" s="32">
        <f>SUM(D15+D16+D19+D24+D31+D34)</f>
        <v>18949928</v>
      </c>
      <c r="E13" s="32">
        <f>SUM(E15+E16+E19+E24+E31+E34)</f>
        <v>10676008</v>
      </c>
      <c r="F13" s="33">
        <f>SUM(E13/D13)*100</f>
        <v>56.337987141692572</v>
      </c>
      <c r="G13" s="33">
        <f>SUM(D13/D41)*100</f>
        <v>100</v>
      </c>
      <c r="H13" s="19" t="e">
        <f>SUM(E13/E41)*100</f>
        <v>#REF!</v>
      </c>
    </row>
    <row r="14" spans="1:8" ht="15.75" x14ac:dyDescent="0.25">
      <c r="A14" s="41"/>
      <c r="B14" s="35" t="s">
        <v>50</v>
      </c>
      <c r="C14" s="36"/>
      <c r="D14" s="37"/>
      <c r="E14" s="37"/>
      <c r="F14" s="33"/>
      <c r="G14" s="28"/>
      <c r="H14" s="38"/>
    </row>
    <row r="15" spans="1:8" ht="15.75" x14ac:dyDescent="0.25">
      <c r="A15" s="36" t="s">
        <v>22</v>
      </c>
      <c r="B15" s="30" t="s">
        <v>75</v>
      </c>
      <c r="C15" s="36" t="s">
        <v>36</v>
      </c>
      <c r="D15" s="37">
        <v>2110000</v>
      </c>
      <c r="E15" s="37">
        <v>1300573</v>
      </c>
      <c r="F15" s="28">
        <f t="shared" ref="F15:F20" si="0">SUM(E15/D15)*100</f>
        <v>61.638530805687211</v>
      </c>
      <c r="G15" s="28">
        <f>SUM(D15/D41)*100</f>
        <v>11.134606949430099</v>
      </c>
      <c r="H15" s="38" t="e">
        <f>SUM(E15/E41)*100</f>
        <v>#REF!</v>
      </c>
    </row>
    <row r="16" spans="1:8" ht="15.75" x14ac:dyDescent="0.25">
      <c r="A16" s="36" t="s">
        <v>80</v>
      </c>
      <c r="B16" s="30" t="s">
        <v>54</v>
      </c>
      <c r="C16" s="36"/>
      <c r="D16" s="37">
        <v>7456737</v>
      </c>
      <c r="E16" s="37">
        <v>3888404</v>
      </c>
      <c r="F16" s="28">
        <f t="shared" si="0"/>
        <v>52.146186730201158</v>
      </c>
      <c r="G16" s="33">
        <f>SUM(D16/D41)*100</f>
        <v>39.349685128091252</v>
      </c>
      <c r="H16" s="19" t="e">
        <f>SUM(E16/E41)*100</f>
        <v>#REF!</v>
      </c>
    </row>
    <row r="17" spans="1:8" ht="15.75" x14ac:dyDescent="0.25">
      <c r="A17" s="41"/>
      <c r="B17" s="35" t="s">
        <v>61</v>
      </c>
      <c r="C17" s="36"/>
      <c r="D17" s="37">
        <v>4079000</v>
      </c>
      <c r="E17" s="37">
        <v>2539038</v>
      </c>
      <c r="F17" s="28">
        <f t="shared" si="0"/>
        <v>62.246580044128464</v>
      </c>
      <c r="G17" s="28">
        <f>SUM(D17/D41)*100</f>
        <v>21.525147747263208</v>
      </c>
      <c r="H17" s="38" t="e">
        <f>SUM(E17/E41)*100</f>
        <v>#REF!</v>
      </c>
    </row>
    <row r="18" spans="1:8" ht="15.75" x14ac:dyDescent="0.25">
      <c r="A18" s="41"/>
      <c r="B18" s="35" t="s">
        <v>207</v>
      </c>
      <c r="C18" s="36"/>
      <c r="D18" s="37">
        <v>2600000</v>
      </c>
      <c r="E18" s="37">
        <v>1793634</v>
      </c>
      <c r="F18" s="28">
        <f t="shared" si="0"/>
        <v>68.985923076923072</v>
      </c>
      <c r="G18" s="28">
        <f>SUM(D18/D41)*100</f>
        <v>13.720368752852252</v>
      </c>
      <c r="H18" s="38" t="e">
        <f>SUM(E18/E41)*100</f>
        <v>#REF!</v>
      </c>
    </row>
    <row r="19" spans="1:8" ht="15.75" x14ac:dyDescent="0.25">
      <c r="A19" s="36" t="s">
        <v>81</v>
      </c>
      <c r="B19" s="30" t="s">
        <v>63</v>
      </c>
      <c r="C19" s="36"/>
      <c r="D19" s="32">
        <f>SUM(D20+D22+D23)</f>
        <v>3429200</v>
      </c>
      <c r="E19" s="32">
        <f>SUM(E20:E23)</f>
        <v>2036557</v>
      </c>
      <c r="F19" s="33">
        <f t="shared" si="0"/>
        <v>59.388691239939341</v>
      </c>
      <c r="G19" s="33">
        <f>SUM(D19/D41)*100</f>
        <v>18.096110972031134</v>
      </c>
      <c r="H19" s="19" t="e">
        <f>SUM(E19/E41)*100</f>
        <v>#REF!</v>
      </c>
    </row>
    <row r="20" spans="1:8" ht="15.75" x14ac:dyDescent="0.25">
      <c r="A20" s="41" t="s">
        <v>82</v>
      </c>
      <c r="B20" s="35" t="s">
        <v>107</v>
      </c>
      <c r="C20" s="31" t="s">
        <v>108</v>
      </c>
      <c r="D20" s="37">
        <v>973800</v>
      </c>
      <c r="E20" s="37">
        <v>681660</v>
      </c>
      <c r="F20" s="28">
        <f t="shared" si="0"/>
        <v>70</v>
      </c>
      <c r="G20" s="28">
        <f>SUM(D20/D41)*100</f>
        <v>5.1388058044336633</v>
      </c>
      <c r="H20" s="38" t="e">
        <f>SUM(E20/E41)*100</f>
        <v>#REF!</v>
      </c>
    </row>
    <row r="21" spans="1:8" ht="15.75" x14ac:dyDescent="0.25">
      <c r="A21" s="41" t="s">
        <v>83</v>
      </c>
      <c r="B21" s="35" t="s">
        <v>52</v>
      </c>
      <c r="C21" s="36"/>
      <c r="D21" s="37"/>
      <c r="E21" s="37"/>
      <c r="F21" s="33"/>
      <c r="G21" s="28"/>
      <c r="H21" s="28"/>
    </row>
    <row r="22" spans="1:8" ht="15.75" x14ac:dyDescent="0.25">
      <c r="A22" s="41"/>
      <c r="B22" s="35" t="s">
        <v>55</v>
      </c>
      <c r="C22" s="36" t="s">
        <v>38</v>
      </c>
      <c r="D22" s="37">
        <v>2455400</v>
      </c>
      <c r="E22" s="37">
        <v>1356421</v>
      </c>
      <c r="F22" s="28">
        <f>SUM(E22/D22)*100</f>
        <v>55.242363769650574</v>
      </c>
      <c r="G22" s="28">
        <f>SUM(D22/D41)*100</f>
        <v>12.957305167597472</v>
      </c>
      <c r="H22" s="38" t="e">
        <f>SUM(E22/E41)*100</f>
        <v>#REF!</v>
      </c>
    </row>
    <row r="23" spans="1:8" ht="15.75" x14ac:dyDescent="0.25">
      <c r="A23" s="41" t="s">
        <v>243</v>
      </c>
      <c r="B23" s="35" t="s">
        <v>244</v>
      </c>
      <c r="C23" s="36" t="s">
        <v>242</v>
      </c>
      <c r="D23" s="37"/>
      <c r="E23" s="37">
        <v>-1524</v>
      </c>
      <c r="F23" s="33"/>
      <c r="G23" s="28"/>
      <c r="H23" s="38"/>
    </row>
    <row r="24" spans="1:8" ht="15.75" x14ac:dyDescent="0.25">
      <c r="A24" s="36" t="s">
        <v>84</v>
      </c>
      <c r="B24" s="30" t="s">
        <v>57</v>
      </c>
      <c r="C24" s="36"/>
      <c r="D24" s="32">
        <f>SUM(D26+D29)</f>
        <v>1115971</v>
      </c>
      <c r="E24" s="32">
        <f>SUM(E26+E29)</f>
        <v>1152971</v>
      </c>
      <c r="F24" s="33">
        <f>SUM(E24/D24)*100</f>
        <v>103.31549834180278</v>
      </c>
      <c r="G24" s="33">
        <f>SUM(D24/D41)*100</f>
        <v>5.8890513990343401</v>
      </c>
      <c r="H24" s="19" t="e">
        <f>SUM(E24/E41)*100</f>
        <v>#REF!</v>
      </c>
    </row>
    <row r="25" spans="1:8" ht="15.75" x14ac:dyDescent="0.25">
      <c r="A25" s="41"/>
      <c r="B25" s="35" t="s">
        <v>50</v>
      </c>
      <c r="C25" s="36"/>
      <c r="D25" s="37"/>
      <c r="E25" s="37"/>
      <c r="F25" s="33"/>
      <c r="G25" s="28"/>
      <c r="H25" s="38"/>
    </row>
    <row r="26" spans="1:8" ht="15.75" x14ac:dyDescent="0.25">
      <c r="A26" s="41" t="s">
        <v>85</v>
      </c>
      <c r="B26" s="45" t="s">
        <v>39</v>
      </c>
      <c r="C26" s="46" t="s">
        <v>40</v>
      </c>
      <c r="D26" s="32">
        <f>SUM(D27:D28)</f>
        <v>-36506</v>
      </c>
      <c r="E26" s="32">
        <f>SUM(E27:E28)</f>
        <v>494</v>
      </c>
      <c r="F26" s="33">
        <f>SUM(E26/D26)*100</f>
        <v>-1.3532022133347943</v>
      </c>
      <c r="G26" s="28">
        <f>SUM(D26/D41)*100</f>
        <v>-0.19264453141985555</v>
      </c>
      <c r="H26" s="38" t="e">
        <f>SUM(E26/E41)*100</f>
        <v>#REF!</v>
      </c>
    </row>
    <row r="27" spans="1:8" ht="15" x14ac:dyDescent="0.2">
      <c r="A27" s="41"/>
      <c r="B27" s="48" t="s">
        <v>210</v>
      </c>
      <c r="C27" s="118" t="s">
        <v>101</v>
      </c>
      <c r="D27" s="37">
        <v>33494</v>
      </c>
      <c r="E27" s="37">
        <v>33494</v>
      </c>
      <c r="F27" s="28">
        <f>SUM(E27/D27)*100</f>
        <v>100</v>
      </c>
      <c r="G27" s="28"/>
      <c r="H27" s="38"/>
    </row>
    <row r="28" spans="1:8" ht="15" x14ac:dyDescent="0.2">
      <c r="A28" s="41"/>
      <c r="B28" s="21" t="s">
        <v>211</v>
      </c>
      <c r="C28" s="119" t="s">
        <v>209</v>
      </c>
      <c r="D28" s="37">
        <v>-70000</v>
      </c>
      <c r="E28" s="37">
        <v>-33000</v>
      </c>
      <c r="F28" s="28">
        <f>SUM(E28/D28)*100</f>
        <v>47.142857142857139</v>
      </c>
      <c r="G28" s="28"/>
      <c r="H28" s="38"/>
    </row>
    <row r="29" spans="1:8" ht="15.75" x14ac:dyDescent="0.25">
      <c r="A29" s="41" t="s">
        <v>224</v>
      </c>
      <c r="B29" s="21" t="s">
        <v>212</v>
      </c>
      <c r="C29" s="44" t="s">
        <v>213</v>
      </c>
      <c r="D29" s="32">
        <f>SUM(D30)</f>
        <v>1152477</v>
      </c>
      <c r="E29" s="32">
        <f>SUM(E30)</f>
        <v>1152477</v>
      </c>
      <c r="F29" s="33">
        <f>SUM(E29/D29)*100</f>
        <v>100</v>
      </c>
      <c r="G29" s="33">
        <f>SUM(D29/D41)*100</f>
        <v>6.0816959304541953</v>
      </c>
      <c r="H29" s="19" t="e">
        <f>SUM(E29/E41)*100</f>
        <v>#REF!</v>
      </c>
    </row>
    <row r="30" spans="1:8" ht="15" x14ac:dyDescent="0.2">
      <c r="A30" s="41"/>
      <c r="B30" s="35" t="s">
        <v>210</v>
      </c>
      <c r="C30" s="119" t="s">
        <v>214</v>
      </c>
      <c r="D30" s="37">
        <v>1152477</v>
      </c>
      <c r="E30" s="37">
        <v>1152477</v>
      </c>
      <c r="F30" s="28">
        <f>SUM(E30/D30)*100</f>
        <v>100</v>
      </c>
      <c r="G30" s="28">
        <f>SUM(D30/D41)*100</f>
        <v>6.0816959304541953</v>
      </c>
      <c r="H30" s="38" t="e">
        <f>SUM(E30/E41)*100</f>
        <v>#REF!</v>
      </c>
    </row>
    <row r="31" spans="1:8" ht="15.75" x14ac:dyDescent="0.25">
      <c r="A31" s="36" t="s">
        <v>86</v>
      </c>
      <c r="B31" s="30" t="s">
        <v>58</v>
      </c>
      <c r="C31" s="36"/>
      <c r="D31" s="32">
        <f>SUM(D33)</f>
        <v>0</v>
      </c>
      <c r="E31" s="32">
        <f>SUM(E33)</f>
        <v>-315000</v>
      </c>
      <c r="F31" s="33"/>
      <c r="G31" s="33">
        <f>SUM(D31/D41)*100</f>
        <v>0</v>
      </c>
      <c r="H31" s="19" t="e">
        <f>SUM(E31/E41)*100</f>
        <v>#REF!</v>
      </c>
    </row>
    <row r="32" spans="1:8" ht="15.75" x14ac:dyDescent="0.25">
      <c r="A32" s="41"/>
      <c r="B32" s="35" t="s">
        <v>50</v>
      </c>
      <c r="C32" s="36"/>
      <c r="D32" s="37"/>
      <c r="E32" s="37"/>
      <c r="F32" s="33"/>
      <c r="G32" s="28"/>
      <c r="H32" s="38"/>
    </row>
    <row r="33" spans="1:8" ht="15.75" x14ac:dyDescent="0.25">
      <c r="A33" s="122" t="s">
        <v>87</v>
      </c>
      <c r="B33" s="45" t="s">
        <v>41</v>
      </c>
      <c r="C33" s="47" t="s">
        <v>42</v>
      </c>
      <c r="D33" s="37"/>
      <c r="E33" s="37">
        <v>-315000</v>
      </c>
      <c r="F33" s="33"/>
      <c r="G33" s="28">
        <f>SUM(D33/D41)*100</f>
        <v>0</v>
      </c>
      <c r="H33" s="38" t="e">
        <f>SUM(E33/E41)*100</f>
        <v>#REF!</v>
      </c>
    </row>
    <row r="34" spans="1:8" ht="15.75" x14ac:dyDescent="0.25">
      <c r="A34" s="36" t="s">
        <v>225</v>
      </c>
      <c r="B34" s="30" t="s">
        <v>59</v>
      </c>
      <c r="C34" s="36"/>
      <c r="D34" s="32">
        <f>SUM(D36:D39)</f>
        <v>4838020</v>
      </c>
      <c r="E34" s="32">
        <f>SUM(E36:E39)</f>
        <v>2612503</v>
      </c>
      <c r="F34" s="33">
        <f>SUM(E34/D34)*100</f>
        <v>53.999425384764841</v>
      </c>
      <c r="G34" s="33">
        <f>SUM(D34/D41)*100</f>
        <v>25.530545551413176</v>
      </c>
      <c r="H34" s="19" t="e">
        <f>SUM(E34/E41)*100</f>
        <v>#REF!</v>
      </c>
    </row>
    <row r="35" spans="1:8" ht="15.75" x14ac:dyDescent="0.25">
      <c r="A35" s="35"/>
      <c r="B35" s="35" t="s">
        <v>50</v>
      </c>
      <c r="C35" s="36"/>
      <c r="D35" s="37"/>
      <c r="E35" s="37"/>
      <c r="F35" s="33"/>
      <c r="G35" s="28"/>
      <c r="H35" s="28"/>
    </row>
    <row r="36" spans="1:8" ht="15.75" x14ac:dyDescent="0.25">
      <c r="A36" s="122" t="s">
        <v>226</v>
      </c>
      <c r="B36" s="45" t="s">
        <v>249</v>
      </c>
      <c r="C36" s="46" t="s">
        <v>248</v>
      </c>
      <c r="D36" s="37">
        <v>4000000</v>
      </c>
      <c r="E36" s="37">
        <v>4000000</v>
      </c>
      <c r="F36" s="28"/>
      <c r="G36" s="28"/>
      <c r="H36" s="38" t="e">
        <f>SUM(E36/E41)*100</f>
        <v>#REF!</v>
      </c>
    </row>
    <row r="37" spans="1:8" ht="15.75" x14ac:dyDescent="0.25">
      <c r="A37" s="122" t="s">
        <v>227</v>
      </c>
      <c r="B37" s="48" t="s">
        <v>76</v>
      </c>
      <c r="C37" s="49" t="s">
        <v>77</v>
      </c>
      <c r="D37" s="37"/>
      <c r="E37" s="37">
        <v>22771</v>
      </c>
      <c r="F37" s="28"/>
      <c r="G37" s="28"/>
      <c r="H37" s="38" t="e">
        <f>SUM(E37/E41)*100</f>
        <v>#REF!</v>
      </c>
    </row>
    <row r="38" spans="1:8" ht="15.75" x14ac:dyDescent="0.25">
      <c r="A38" s="122" t="s">
        <v>228</v>
      </c>
      <c r="B38" s="21" t="s">
        <v>45</v>
      </c>
      <c r="C38" s="44" t="s">
        <v>46</v>
      </c>
      <c r="D38" s="37"/>
      <c r="E38" s="37"/>
      <c r="F38" s="28"/>
      <c r="G38" s="28"/>
      <c r="H38" s="38" t="e">
        <f>SUM(E38/E41)*100</f>
        <v>#REF!</v>
      </c>
    </row>
    <row r="39" spans="1:8" ht="15.75" x14ac:dyDescent="0.25">
      <c r="A39" s="122" t="s">
        <v>229</v>
      </c>
      <c r="B39" s="21" t="s">
        <v>78</v>
      </c>
      <c r="C39" s="44" t="s">
        <v>43</v>
      </c>
      <c r="D39" s="37">
        <v>838020</v>
      </c>
      <c r="E39" s="37">
        <v>-1410268</v>
      </c>
      <c r="F39" s="28"/>
      <c r="G39" s="28">
        <f>SUM(D39/D41)*100</f>
        <v>4.422285931640479</v>
      </c>
      <c r="H39" s="38" t="e">
        <f>SUM(E39/E41)*100</f>
        <v>#REF!</v>
      </c>
    </row>
    <row r="40" spans="1:8" ht="16.5" thickBot="1" x14ac:dyDescent="0.3">
      <c r="A40" s="50"/>
      <c r="B40" s="50"/>
      <c r="C40" s="22"/>
      <c r="D40" s="23"/>
      <c r="E40" s="23"/>
      <c r="F40" s="26"/>
      <c r="G40" s="27"/>
      <c r="H40" s="27"/>
    </row>
    <row r="41" spans="1:8" ht="16.5" thickBot="1" x14ac:dyDescent="0.3">
      <c r="A41" s="51" t="s">
        <v>4</v>
      </c>
      <c r="B41" s="52" t="s">
        <v>44</v>
      </c>
      <c r="C41" s="53" t="s">
        <v>4</v>
      </c>
      <c r="D41" s="54">
        <f>SUM(D13)</f>
        <v>18949928</v>
      </c>
      <c r="E41" s="148" t="e">
        <f>SUM(#REF!+E13)</f>
        <v>#REF!</v>
      </c>
      <c r="F41" s="58" t="e">
        <f>SUM(E41/D41)*100</f>
        <v>#REF!</v>
      </c>
      <c r="G41" s="149" t="e">
        <f>SUM(#REF!+G13)</f>
        <v>#REF!</v>
      </c>
      <c r="H41" s="55" t="e">
        <f>SUM(#REF!+H13)</f>
        <v>#REF!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2"/>
  <sheetViews>
    <sheetView tabSelected="1" zoomScale="77" zoomScaleNormal="77" workbookViewId="0">
      <pane xSplit="2" ySplit="11" topLeftCell="C78" activePane="bottomRight" state="frozen"/>
      <selection pane="topRight" activeCell="C1" sqref="C1"/>
      <selection pane="bottomLeft" activeCell="A12" sqref="A12"/>
      <selection pane="bottomRight" activeCell="I19" sqref="I19"/>
    </sheetView>
  </sheetViews>
  <sheetFormatPr defaultRowHeight="14.25" x14ac:dyDescent="0.2"/>
  <cols>
    <col min="1" max="1" width="5.28515625" style="220" customWidth="1"/>
    <col min="2" max="2" width="54.140625" style="220" customWidth="1"/>
    <col min="3" max="3" width="13.7109375" style="223" customWidth="1"/>
    <col min="4" max="4" width="14" style="223" customWidth="1"/>
    <col min="5" max="5" width="15.85546875" style="223" customWidth="1"/>
    <col min="6" max="6" width="14.5703125" style="223" customWidth="1"/>
    <col min="7" max="7" width="14.42578125" style="223" customWidth="1"/>
    <col min="8" max="8" width="10.85546875" style="220" customWidth="1"/>
    <col min="9" max="9" width="11.7109375" style="220" customWidth="1"/>
    <col min="10" max="11" width="11.140625" style="220" customWidth="1"/>
    <col min="12" max="12" width="9.140625" style="220"/>
    <col min="13" max="13" width="9.7109375" style="220" customWidth="1"/>
    <col min="14" max="14" width="10.28515625" style="220" customWidth="1"/>
    <col min="15" max="15" width="8.42578125" style="220" customWidth="1"/>
    <col min="16" max="16" width="9.85546875" style="220" customWidth="1"/>
    <col min="17" max="17" width="8.42578125" style="220" customWidth="1"/>
    <col min="18" max="18" width="7.7109375" style="220" customWidth="1"/>
    <col min="19" max="16384" width="9.140625" style="220"/>
  </cols>
  <sheetData>
    <row r="1" spans="1:7" ht="15" x14ac:dyDescent="0.25">
      <c r="C1" s="220"/>
      <c r="D1" s="254" t="s">
        <v>195</v>
      </c>
    </row>
    <row r="3" spans="1:7" ht="15.75" x14ac:dyDescent="0.25">
      <c r="B3" s="262" t="s">
        <v>434</v>
      </c>
    </row>
    <row r="4" spans="1:7" ht="15.75" x14ac:dyDescent="0.25">
      <c r="B4" s="262"/>
    </row>
    <row r="5" spans="1:7" ht="16.5" thickBot="1" x14ac:dyDescent="0.3">
      <c r="B5" s="262" t="s">
        <v>199</v>
      </c>
    </row>
    <row r="6" spans="1:7" ht="15" x14ac:dyDescent="0.25">
      <c r="A6" s="263" t="s">
        <v>0</v>
      </c>
      <c r="B6" s="263"/>
      <c r="C6" s="263" t="s">
        <v>125</v>
      </c>
      <c r="D6" s="289" t="s">
        <v>7</v>
      </c>
      <c r="E6" s="290" t="s">
        <v>126</v>
      </c>
      <c r="F6" s="291" t="s">
        <v>237</v>
      </c>
      <c r="G6" s="291" t="s">
        <v>237</v>
      </c>
    </row>
    <row r="7" spans="1:7" ht="15" x14ac:dyDescent="0.25">
      <c r="A7" s="264" t="s">
        <v>2</v>
      </c>
      <c r="B7" s="264" t="s">
        <v>34</v>
      </c>
      <c r="C7" s="264" t="s">
        <v>62</v>
      </c>
      <c r="D7" s="292"/>
      <c r="E7" s="293" t="s">
        <v>3</v>
      </c>
      <c r="F7" s="294" t="s">
        <v>238</v>
      </c>
      <c r="G7" s="294" t="s">
        <v>238</v>
      </c>
    </row>
    <row r="8" spans="1:7" ht="15" x14ac:dyDescent="0.25">
      <c r="A8" s="264"/>
      <c r="B8" s="264"/>
      <c r="C8" s="264" t="s">
        <v>306</v>
      </c>
      <c r="D8" s="292" t="s">
        <v>365</v>
      </c>
      <c r="E8" s="293"/>
      <c r="F8" s="264" t="s">
        <v>239</v>
      </c>
      <c r="G8" s="264" t="s">
        <v>240</v>
      </c>
    </row>
    <row r="9" spans="1:7" ht="15" x14ac:dyDescent="0.25">
      <c r="A9" s="264"/>
      <c r="B9" s="264"/>
      <c r="C9" s="264" t="s">
        <v>433</v>
      </c>
      <c r="D9" s="292" t="s">
        <v>433</v>
      </c>
      <c r="E9" s="293"/>
      <c r="F9" s="264"/>
      <c r="G9" s="264"/>
    </row>
    <row r="10" spans="1:7" ht="15.75" thickBot="1" x14ac:dyDescent="0.3">
      <c r="A10" s="264" t="s">
        <v>1</v>
      </c>
      <c r="B10" s="265"/>
      <c r="C10" s="265" t="s">
        <v>362</v>
      </c>
      <c r="D10" s="292" t="s">
        <v>362</v>
      </c>
      <c r="E10" s="295" t="s">
        <v>246</v>
      </c>
      <c r="F10" s="265"/>
      <c r="G10" s="265"/>
    </row>
    <row r="11" spans="1:7" ht="15.75" thickBot="1" x14ac:dyDescent="0.3">
      <c r="A11" s="266">
        <v>1</v>
      </c>
      <c r="B11" s="267">
        <v>2</v>
      </c>
      <c r="C11" s="296">
        <v>3</v>
      </c>
      <c r="D11" s="266">
        <v>4</v>
      </c>
      <c r="E11" s="266">
        <v>5</v>
      </c>
      <c r="F11" s="265">
        <v>6</v>
      </c>
      <c r="G11" s="266">
        <v>7</v>
      </c>
    </row>
    <row r="12" spans="1:7" ht="15" x14ac:dyDescent="0.25">
      <c r="A12" s="268" t="s">
        <v>19</v>
      </c>
      <c r="B12" s="269" t="s">
        <v>10</v>
      </c>
      <c r="C12" s="241">
        <f>SUM(C15+C14+C13)</f>
        <v>4660067</v>
      </c>
      <c r="D12" s="241">
        <f>SUM(D13:D15)</f>
        <v>4555633</v>
      </c>
      <c r="E12" s="242">
        <f t="shared" ref="E12:E17" si="0">SUM(D12/C12)*100</f>
        <v>97.758959259598626</v>
      </c>
      <c r="F12" s="242">
        <f>SUM(C12/C135)*100</f>
        <v>4.5297535989444153</v>
      </c>
      <c r="G12" s="257">
        <f>SUM(D12/D135)*100</f>
        <v>5.5182278685277319</v>
      </c>
    </row>
    <row r="13" spans="1:7" ht="15" x14ac:dyDescent="0.25">
      <c r="A13" s="268" t="s">
        <v>20</v>
      </c>
      <c r="B13" s="270" t="s">
        <v>16</v>
      </c>
      <c r="C13" s="244">
        <v>2871869</v>
      </c>
      <c r="D13" s="244">
        <v>2871872</v>
      </c>
      <c r="E13" s="256">
        <f t="shared" si="0"/>
        <v>100.00010446158929</v>
      </c>
      <c r="F13" s="256">
        <f>SUM(C13/C135)*100</f>
        <v>2.7915604943978054</v>
      </c>
      <c r="G13" s="243">
        <f>SUM(D13/D135)*100</f>
        <v>3.4786920072895411</v>
      </c>
    </row>
    <row r="14" spans="1:7" ht="15" x14ac:dyDescent="0.25">
      <c r="A14" s="268" t="s">
        <v>21</v>
      </c>
      <c r="B14" s="270" t="s">
        <v>99</v>
      </c>
      <c r="C14" s="244">
        <v>500000</v>
      </c>
      <c r="D14" s="244">
        <v>473444</v>
      </c>
      <c r="E14" s="256">
        <f t="shared" si="0"/>
        <v>94.688800000000001</v>
      </c>
      <c r="F14" s="256">
        <f>SUM(C14/C135)*100</f>
        <v>0.48601807645087675</v>
      </c>
      <c r="G14" s="256">
        <f>SUM(D14/D135)*100</f>
        <v>0.5734816380044756</v>
      </c>
    </row>
    <row r="15" spans="1:7" ht="15" x14ac:dyDescent="0.25">
      <c r="A15" s="271" t="s">
        <v>56</v>
      </c>
      <c r="B15" s="270" t="s">
        <v>196</v>
      </c>
      <c r="C15" s="244">
        <v>1288198</v>
      </c>
      <c r="D15" s="244">
        <v>1210317</v>
      </c>
      <c r="E15" s="256">
        <f t="shared" si="0"/>
        <v>93.954267899810432</v>
      </c>
      <c r="F15" s="256">
        <f>SUM(C15/C135)*100</f>
        <v>1.2521750280957331</v>
      </c>
      <c r="G15" s="256">
        <f>SUM(D15/D135)*100</f>
        <v>1.466054223233715</v>
      </c>
    </row>
    <row r="16" spans="1:7" ht="15" x14ac:dyDescent="0.25">
      <c r="A16" s="221" t="s">
        <v>24</v>
      </c>
      <c r="B16" s="269" t="s">
        <v>11</v>
      </c>
      <c r="C16" s="222">
        <f>SUM(C17:C19)</f>
        <v>324504</v>
      </c>
      <c r="D16" s="222">
        <f>SUM(D17:D19)</f>
        <v>270854</v>
      </c>
      <c r="E16" s="242">
        <f t="shared" si="0"/>
        <v>83.467075906614411</v>
      </c>
      <c r="F16" s="242">
        <f>SUM(C16/C135)*100</f>
        <v>0.31542961976123057</v>
      </c>
      <c r="G16" s="242">
        <f>SUM(D16/D135)*100</f>
        <v>0.328084832799791</v>
      </c>
    </row>
    <row r="17" spans="1:7" ht="15" x14ac:dyDescent="0.25">
      <c r="A17" s="268" t="s">
        <v>20</v>
      </c>
      <c r="B17" s="270" t="s">
        <v>16</v>
      </c>
      <c r="C17" s="244">
        <v>324504</v>
      </c>
      <c r="D17" s="244">
        <v>270854</v>
      </c>
      <c r="E17" s="256">
        <f t="shared" si="0"/>
        <v>83.467075906614411</v>
      </c>
      <c r="F17" s="256">
        <f>SUM(C17/C135)*100</f>
        <v>0.31542961976123057</v>
      </c>
      <c r="G17" s="256">
        <f>SUM(D17/D135)*100</f>
        <v>0.328084832799791</v>
      </c>
    </row>
    <row r="18" spans="1:7" ht="15" x14ac:dyDescent="0.25">
      <c r="A18" s="268" t="s">
        <v>21</v>
      </c>
      <c r="B18" s="270" t="s">
        <v>99</v>
      </c>
      <c r="C18" s="244">
        <v>0</v>
      </c>
      <c r="D18" s="244">
        <v>0</v>
      </c>
      <c r="E18" s="256">
        <v>0</v>
      </c>
      <c r="F18" s="256">
        <v>0</v>
      </c>
      <c r="G18" s="256">
        <v>0</v>
      </c>
    </row>
    <row r="19" spans="1:7" ht="15" x14ac:dyDescent="0.25">
      <c r="A19" s="221" t="s">
        <v>56</v>
      </c>
      <c r="B19" s="270" t="s">
        <v>196</v>
      </c>
      <c r="C19" s="244">
        <v>0</v>
      </c>
      <c r="D19" s="244">
        <v>0</v>
      </c>
      <c r="E19" s="256">
        <v>0</v>
      </c>
      <c r="F19" s="256">
        <v>0</v>
      </c>
      <c r="G19" s="256">
        <v>0</v>
      </c>
    </row>
    <row r="20" spans="1:7" ht="15" x14ac:dyDescent="0.25">
      <c r="A20" s="221" t="s">
        <v>25</v>
      </c>
      <c r="B20" s="269" t="s">
        <v>8</v>
      </c>
      <c r="C20" s="222">
        <f>SUM(C23+C22+C21)</f>
        <v>43054396</v>
      </c>
      <c r="D20" s="222">
        <f>SUM(D21:D23)</f>
        <v>39676233</v>
      </c>
      <c r="E20" s="242">
        <f t="shared" ref="E20:E46" si="1">SUM(D20/C20)*100</f>
        <v>92.153732687366002</v>
      </c>
      <c r="F20" s="242">
        <f>SUM(C20/C135)*100</f>
        <v>41.850429453348639</v>
      </c>
      <c r="G20" s="242">
        <f>SUM(D20/D135)*100</f>
        <v>48.059730592609121</v>
      </c>
    </row>
    <row r="21" spans="1:7" ht="15" x14ac:dyDescent="0.25">
      <c r="A21" s="268" t="s">
        <v>20</v>
      </c>
      <c r="B21" s="270" t="s">
        <v>16</v>
      </c>
      <c r="C21" s="244">
        <v>39739448</v>
      </c>
      <c r="D21" s="244">
        <v>37152847</v>
      </c>
      <c r="E21" s="256">
        <f t="shared" si="1"/>
        <v>93.491099826046906</v>
      </c>
      <c r="F21" s="256">
        <f>SUM(C21/C135)*100</f>
        <v>38.628180152359285</v>
      </c>
      <c r="G21" s="256">
        <f>SUM(D21/D135)*100</f>
        <v>45.003158882760516</v>
      </c>
    </row>
    <row r="22" spans="1:7" ht="15" x14ac:dyDescent="0.25">
      <c r="A22" s="268" t="s">
        <v>21</v>
      </c>
      <c r="B22" s="270" t="s">
        <v>99</v>
      </c>
      <c r="C22" s="244">
        <v>286053</v>
      </c>
      <c r="D22" s="244">
        <v>144957</v>
      </c>
      <c r="E22" s="256">
        <f t="shared" si="1"/>
        <v>50.674874935763647</v>
      </c>
      <c r="F22" s="256">
        <f>SUM(C22/C135)*100</f>
        <v>0.27805385764600526</v>
      </c>
      <c r="G22" s="256">
        <f>SUM(D22/D135)*100</f>
        <v>0.17558608367666456</v>
      </c>
    </row>
    <row r="23" spans="1:7" ht="15" x14ac:dyDescent="0.25">
      <c r="A23" s="221" t="s">
        <v>56</v>
      </c>
      <c r="B23" s="270" t="s">
        <v>196</v>
      </c>
      <c r="C23" s="244">
        <v>3028895</v>
      </c>
      <c r="D23" s="244">
        <v>2378429</v>
      </c>
      <c r="E23" s="256">
        <f t="shared" si="1"/>
        <v>78.524643475590935</v>
      </c>
      <c r="F23" s="256">
        <f>SUM(C23/C135)*100</f>
        <v>2.9441954433433568</v>
      </c>
      <c r="G23" s="256">
        <f>SUM(D23/D135)*100</f>
        <v>2.8809856261719382</v>
      </c>
    </row>
    <row r="24" spans="1:7" ht="15" x14ac:dyDescent="0.25">
      <c r="A24" s="221" t="s">
        <v>26</v>
      </c>
      <c r="B24" s="269" t="s">
        <v>9</v>
      </c>
      <c r="C24" s="222">
        <f>SUM(C27+C26+C25)</f>
        <v>5186725</v>
      </c>
      <c r="D24" s="222">
        <f>SUM(D25:D27)</f>
        <v>4726214</v>
      </c>
      <c r="E24" s="242">
        <f t="shared" si="1"/>
        <v>91.121353069615225</v>
      </c>
      <c r="F24" s="242">
        <f>SUM(C24/C135)*100</f>
        <v>5.0416842151593473</v>
      </c>
      <c r="G24" s="242">
        <f>SUM(D24/D135)*100</f>
        <v>5.7248522449955752</v>
      </c>
    </row>
    <row r="25" spans="1:7" ht="15" x14ac:dyDescent="0.25">
      <c r="A25" s="268" t="s">
        <v>20</v>
      </c>
      <c r="B25" s="270" t="s">
        <v>16</v>
      </c>
      <c r="C25" s="244">
        <v>4301977</v>
      </c>
      <c r="D25" s="244">
        <v>4030262</v>
      </c>
      <c r="E25" s="256">
        <f t="shared" si="1"/>
        <v>93.68395042558339</v>
      </c>
      <c r="F25" s="256">
        <f>SUM(C25/C135)*100</f>
        <v>4.1816771729518267</v>
      </c>
      <c r="G25" s="256">
        <f>SUM(D25/D135)*100</f>
        <v>4.8818471737886515</v>
      </c>
    </row>
    <row r="26" spans="1:7" ht="15" x14ac:dyDescent="0.25">
      <c r="A26" s="268" t="s">
        <v>21</v>
      </c>
      <c r="B26" s="270" t="s">
        <v>99</v>
      </c>
      <c r="C26" s="244"/>
      <c r="D26" s="244"/>
      <c r="E26" s="256"/>
      <c r="F26" s="256"/>
      <c r="G26" s="256"/>
    </row>
    <row r="27" spans="1:7" ht="15" x14ac:dyDescent="0.25">
      <c r="A27" s="268" t="s">
        <v>56</v>
      </c>
      <c r="B27" s="270" t="s">
        <v>196</v>
      </c>
      <c r="C27" s="244">
        <v>884748</v>
      </c>
      <c r="D27" s="244">
        <v>695952</v>
      </c>
      <c r="E27" s="256">
        <f t="shared" si="1"/>
        <v>78.661042466329405</v>
      </c>
      <c r="F27" s="256">
        <f>SUM(C27/C135)*100</f>
        <v>0.86000704220752056</v>
      </c>
      <c r="G27" s="256">
        <f>SUM(D27/D135)*100</f>
        <v>0.84300507120692381</v>
      </c>
    </row>
    <row r="28" spans="1:7" ht="15" x14ac:dyDescent="0.25">
      <c r="A28" s="221" t="s">
        <v>27</v>
      </c>
      <c r="B28" s="269" t="s">
        <v>503</v>
      </c>
      <c r="C28" s="222">
        <f>SUM(C29+C31+C33)</f>
        <v>10236006</v>
      </c>
      <c r="D28" s="222">
        <f>SUM(D29+D31+D33)</f>
        <v>9490586</v>
      </c>
      <c r="E28" s="242">
        <f t="shared" si="1"/>
        <v>92.717667418327039</v>
      </c>
      <c r="F28" s="242">
        <f>SUM(C28/C135)*100</f>
        <v>9.9497678933192653</v>
      </c>
      <c r="G28" s="242">
        <f>SUM(D28/D135)*100</f>
        <v>11.495925188411608</v>
      </c>
    </row>
    <row r="29" spans="1:7" ht="15" x14ac:dyDescent="0.25">
      <c r="A29" s="268" t="s">
        <v>20</v>
      </c>
      <c r="B29" s="270" t="s">
        <v>16</v>
      </c>
      <c r="C29" s="244">
        <v>9375800</v>
      </c>
      <c r="D29" s="244">
        <v>8637394</v>
      </c>
      <c r="E29" s="256">
        <f t="shared" si="1"/>
        <v>92.124341389534763</v>
      </c>
      <c r="F29" s="256">
        <f>SUM(C29/C135)*100</f>
        <v>9.1136165623762597</v>
      </c>
      <c r="G29" s="256">
        <f>SUM(D29/D135)*100</f>
        <v>10.462455663626596</v>
      </c>
    </row>
    <row r="30" spans="1:7" x14ac:dyDescent="0.2">
      <c r="A30" s="272" t="s">
        <v>18</v>
      </c>
      <c r="B30" s="270" t="s">
        <v>88</v>
      </c>
      <c r="C30" s="386">
        <v>9375800</v>
      </c>
      <c r="D30" s="386">
        <v>8637394</v>
      </c>
      <c r="E30" s="387">
        <f t="shared" si="1"/>
        <v>92.124341389534763</v>
      </c>
      <c r="F30" s="256">
        <f>SUM(C30/C135)*100</f>
        <v>9.1136165623762597</v>
      </c>
      <c r="G30" s="256">
        <f>SUM(D30/D135)*100</f>
        <v>10.462455663626596</v>
      </c>
    </row>
    <row r="31" spans="1:7" ht="15" x14ac:dyDescent="0.25">
      <c r="A31" s="268" t="s">
        <v>21</v>
      </c>
      <c r="B31" s="270" t="s">
        <v>99</v>
      </c>
      <c r="C31" s="244">
        <f>SUM(C32)</f>
        <v>83914</v>
      </c>
      <c r="D31" s="244">
        <f>SUM(D32)</f>
        <v>68485</v>
      </c>
      <c r="E31" s="256">
        <f>SUM(D31/C31)*100</f>
        <v>81.613318397406857</v>
      </c>
      <c r="F31" s="256">
        <f>SUM(C31/C135)*100</f>
        <v>8.1567441734597734E-2</v>
      </c>
      <c r="G31" s="256">
        <f>SUM(D31/D135)*100</f>
        <v>8.2955724391346214E-2</v>
      </c>
    </row>
    <row r="32" spans="1:7" x14ac:dyDescent="0.2">
      <c r="A32" s="273" t="s">
        <v>23</v>
      </c>
      <c r="B32" s="270" t="s">
        <v>88</v>
      </c>
      <c r="C32" s="386">
        <v>83914</v>
      </c>
      <c r="D32" s="386">
        <v>68485</v>
      </c>
      <c r="E32" s="387">
        <f t="shared" si="1"/>
        <v>81.613318397406857</v>
      </c>
      <c r="F32" s="256">
        <f>SUM(C32/C135)*100</f>
        <v>8.1567441734597734E-2</v>
      </c>
      <c r="G32" s="256">
        <f>SUM(D32/D135)*100</f>
        <v>8.2955724391346214E-2</v>
      </c>
    </row>
    <row r="33" spans="1:7" ht="15" x14ac:dyDescent="0.25">
      <c r="A33" s="221">
        <v>3</v>
      </c>
      <c r="B33" s="270" t="s">
        <v>196</v>
      </c>
      <c r="C33" s="244">
        <v>776292</v>
      </c>
      <c r="D33" s="244">
        <v>784707</v>
      </c>
      <c r="E33" s="256">
        <f t="shared" si="1"/>
        <v>101.08399931984356</v>
      </c>
      <c r="F33" s="256">
        <f>SUM(C33/C135)*100</f>
        <v>0.75458388920840791</v>
      </c>
      <c r="G33" s="256">
        <f>SUM(D33/D135)*100</f>
        <v>0.9505138003936644</v>
      </c>
    </row>
    <row r="34" spans="1:7" x14ac:dyDescent="0.2">
      <c r="A34" s="273" t="s">
        <v>104</v>
      </c>
      <c r="B34" s="270" t="s">
        <v>88</v>
      </c>
      <c r="C34" s="386">
        <v>776292</v>
      </c>
      <c r="D34" s="386">
        <v>784707</v>
      </c>
      <c r="E34" s="256">
        <f t="shared" si="1"/>
        <v>101.08399931984356</v>
      </c>
      <c r="F34" s="256">
        <f>SUM(C34/C135)*100</f>
        <v>0.75458388920840791</v>
      </c>
      <c r="G34" s="256">
        <f>SUM(D34/D135)*100</f>
        <v>0.9505138003936644</v>
      </c>
    </row>
    <row r="35" spans="1:7" ht="15" x14ac:dyDescent="0.25">
      <c r="A35" s="221" t="s">
        <v>28</v>
      </c>
      <c r="B35" s="269" t="s">
        <v>13</v>
      </c>
      <c r="C35" s="222">
        <f>SUM(C36)</f>
        <v>8621678</v>
      </c>
      <c r="D35" s="222">
        <f>SUM(D36)</f>
        <v>7908008</v>
      </c>
      <c r="E35" s="242">
        <f t="shared" si="1"/>
        <v>91.722377012920219</v>
      </c>
      <c r="F35" s="242">
        <f>SUM(C35/C135)*100</f>
        <v>8.3805827146776846</v>
      </c>
      <c r="G35" s="242">
        <f>SUM(D35/D135)*100</f>
        <v>9.5789520644310588</v>
      </c>
    </row>
    <row r="36" spans="1:7" ht="15" x14ac:dyDescent="0.25">
      <c r="A36" s="221" t="s">
        <v>20</v>
      </c>
      <c r="B36" s="270" t="s">
        <v>196</v>
      </c>
      <c r="C36" s="244">
        <f>SUM(C37:C38)</f>
        <v>8621678</v>
      </c>
      <c r="D36" s="244">
        <f>SUM(D37+D38)</f>
        <v>7908008</v>
      </c>
      <c r="E36" s="256">
        <f t="shared" si="1"/>
        <v>91.722377012920219</v>
      </c>
      <c r="F36" s="256">
        <f>SUM(C36/C135)*100</f>
        <v>8.3805827146776846</v>
      </c>
      <c r="G36" s="256">
        <f>SUM(D36/D135)*100</f>
        <v>9.5789520644310588</v>
      </c>
    </row>
    <row r="37" spans="1:7" x14ac:dyDescent="0.2">
      <c r="A37" s="272" t="s">
        <v>17</v>
      </c>
      <c r="B37" s="270" t="s">
        <v>122</v>
      </c>
      <c r="C37" s="244">
        <v>3727104</v>
      </c>
      <c r="D37" s="244">
        <v>3390301</v>
      </c>
      <c r="E37" s="256">
        <f t="shared" si="1"/>
        <v>90.963412880348926</v>
      </c>
      <c r="F37" s="256">
        <f>SUM(C37/C135)*100</f>
        <v>3.622879833624737</v>
      </c>
      <c r="G37" s="256">
        <f>SUM(D37/D135)*100</f>
        <v>4.1066638732526171</v>
      </c>
    </row>
    <row r="38" spans="1:7" x14ac:dyDescent="0.2">
      <c r="A38" s="272" t="s">
        <v>18</v>
      </c>
      <c r="B38" s="270" t="s">
        <v>123</v>
      </c>
      <c r="C38" s="244">
        <v>4894574</v>
      </c>
      <c r="D38" s="244">
        <v>4517707</v>
      </c>
      <c r="E38" s="256">
        <f t="shared" si="1"/>
        <v>92.300310507104399</v>
      </c>
      <c r="F38" s="256">
        <f>SUM(C38/C135)*100</f>
        <v>4.7577028810529471</v>
      </c>
      <c r="G38" s="256">
        <f>SUM(D38/D135)*100</f>
        <v>5.4722881911784409</v>
      </c>
    </row>
    <row r="39" spans="1:7" ht="15.75" x14ac:dyDescent="0.25">
      <c r="A39" s="221" t="s">
        <v>29</v>
      </c>
      <c r="B39" s="1" t="s">
        <v>504</v>
      </c>
      <c r="C39" s="222">
        <f>SUM(C40+C43+C45)</f>
        <v>5912499</v>
      </c>
      <c r="D39" s="222">
        <f>SUM(D45+D43+D40)</f>
        <v>4727348</v>
      </c>
      <c r="E39" s="242">
        <f t="shared" si="1"/>
        <v>79.955159400449787</v>
      </c>
      <c r="F39" s="242">
        <f>SUM(C39/C135)*100</f>
        <v>5.7471627819954643</v>
      </c>
      <c r="G39" s="242">
        <f>SUM(D39/D135)*100</f>
        <v>5.7262258566106699</v>
      </c>
    </row>
    <row r="40" spans="1:7" ht="15" x14ac:dyDescent="0.25">
      <c r="A40" s="268" t="s">
        <v>20</v>
      </c>
      <c r="B40" s="270" t="s">
        <v>16</v>
      </c>
      <c r="C40" s="244">
        <f>SUM(C41+C42)</f>
        <v>3468612</v>
      </c>
      <c r="D40" s="244">
        <f>SUM(D41+D42)</f>
        <v>3235334</v>
      </c>
      <c r="E40" s="256">
        <f t="shared" si="1"/>
        <v>93.274600906645077</v>
      </c>
      <c r="F40" s="256">
        <f>SUM(C40/C135)*100</f>
        <v>3.371616264388857</v>
      </c>
      <c r="G40" s="256">
        <f>SUM(D40/D135)*100</f>
        <v>3.9189526993933228</v>
      </c>
    </row>
    <row r="41" spans="1:7" x14ac:dyDescent="0.2">
      <c r="A41" s="272" t="s">
        <v>17</v>
      </c>
      <c r="B41" s="270" t="s">
        <v>109</v>
      </c>
      <c r="C41" s="244">
        <v>46996</v>
      </c>
      <c r="D41" s="244">
        <v>19922</v>
      </c>
      <c r="E41" s="256">
        <f t="shared" si="1"/>
        <v>42.390841773767981</v>
      </c>
      <c r="F41" s="256">
        <f>SUM(C41/C135)*100</f>
        <v>4.5681811041770805E-2</v>
      </c>
      <c r="G41" s="256">
        <f>SUM(D41/D135)*100</f>
        <v>2.4131473188645679E-2</v>
      </c>
    </row>
    <row r="42" spans="1:7" x14ac:dyDescent="0.2">
      <c r="A42" s="272" t="s">
        <v>18</v>
      </c>
      <c r="B42" s="270" t="s">
        <v>264</v>
      </c>
      <c r="C42" s="279">
        <v>3421616</v>
      </c>
      <c r="D42" s="279">
        <v>3215412</v>
      </c>
      <c r="E42" s="256">
        <f t="shared" si="1"/>
        <v>93.973490888515826</v>
      </c>
      <c r="F42" s="256">
        <f>SUM(C42/C135)*100</f>
        <v>3.3259344533470863</v>
      </c>
      <c r="G42" s="256">
        <f>SUM(D42/D135)*100</f>
        <v>3.8948212262046771</v>
      </c>
    </row>
    <row r="43" spans="1:7" ht="15" x14ac:dyDescent="0.25">
      <c r="A43" s="268" t="s">
        <v>21</v>
      </c>
      <c r="B43" s="270" t="s">
        <v>99</v>
      </c>
      <c r="C43" s="244">
        <f>SUM(C44)</f>
        <v>732313</v>
      </c>
      <c r="D43" s="244">
        <f>SUM(D44)</f>
        <v>414881</v>
      </c>
      <c r="E43" s="256">
        <f t="shared" si="1"/>
        <v>56.65350744831786</v>
      </c>
      <c r="F43" s="256">
        <f>SUM(C43/C135)*100</f>
        <v>0.7118347112399418</v>
      </c>
      <c r="G43" s="256">
        <f>SUM(D43/D135)*100</f>
        <v>0.50254440959635116</v>
      </c>
    </row>
    <row r="44" spans="1:7" x14ac:dyDescent="0.2">
      <c r="A44" s="273" t="s">
        <v>22</v>
      </c>
      <c r="B44" s="270" t="s">
        <v>265</v>
      </c>
      <c r="C44" s="279">
        <v>732313</v>
      </c>
      <c r="D44" s="279">
        <v>414881</v>
      </c>
      <c r="E44" s="256">
        <f t="shared" si="1"/>
        <v>56.65350744831786</v>
      </c>
      <c r="F44" s="256">
        <f>SUM(C44/C135)*100</f>
        <v>0.7118347112399418</v>
      </c>
      <c r="G44" s="256">
        <f>SUM(D44/D135)*100</f>
        <v>0.50254440959635116</v>
      </c>
    </row>
    <row r="45" spans="1:7" ht="15" x14ac:dyDescent="0.25">
      <c r="A45" s="221" t="s">
        <v>56</v>
      </c>
      <c r="B45" s="270" t="s">
        <v>196</v>
      </c>
      <c r="C45" s="244">
        <f>SUM(C46+C47)</f>
        <v>1711574</v>
      </c>
      <c r="D45" s="244">
        <f>SUM(D46+D47)</f>
        <v>1077133</v>
      </c>
      <c r="E45" s="256">
        <f t="shared" si="1"/>
        <v>62.932306753900214</v>
      </c>
      <c r="F45" s="256">
        <f>SUM(C45/C135)*100</f>
        <v>1.6637118063666658</v>
      </c>
      <c r="G45" s="256">
        <f>SUM(D45/D135)*100</f>
        <v>1.3047287476209961</v>
      </c>
    </row>
    <row r="46" spans="1:7" x14ac:dyDescent="0.2">
      <c r="A46" s="273" t="s">
        <v>103</v>
      </c>
      <c r="B46" s="270" t="s">
        <v>96</v>
      </c>
      <c r="C46" s="244">
        <v>452400</v>
      </c>
      <c r="D46" s="244">
        <v>261023</v>
      </c>
      <c r="E46" s="256">
        <f t="shared" si="1"/>
        <v>57.697391688770992</v>
      </c>
      <c r="F46" s="256">
        <f>SUM(C46/C135)*100</f>
        <v>0.43974915557275324</v>
      </c>
      <c r="G46" s="256">
        <f>SUM(D46/D135)*100</f>
        <v>0.3161765649091387</v>
      </c>
    </row>
    <row r="47" spans="1:7" x14ac:dyDescent="0.2">
      <c r="A47" s="273" t="s">
        <v>104</v>
      </c>
      <c r="B47" s="270" t="s">
        <v>265</v>
      </c>
      <c r="C47" s="244">
        <v>1259174</v>
      </c>
      <c r="D47" s="244">
        <v>816110</v>
      </c>
      <c r="E47" s="256">
        <f>SUM(D47/C47)*100</f>
        <v>64.81312352383388</v>
      </c>
      <c r="F47" s="256">
        <f>SUM(C47/C135)*100</f>
        <v>1.2239626507939125</v>
      </c>
      <c r="G47" s="256">
        <f>SUM(D47/D135)*100</f>
        <v>0.98855218271185741</v>
      </c>
    </row>
    <row r="48" spans="1:7" ht="15" x14ac:dyDescent="0.25">
      <c r="A48" s="221" t="s">
        <v>30</v>
      </c>
      <c r="B48" s="274" t="s">
        <v>14</v>
      </c>
      <c r="C48" s="222">
        <f>SUM(C52+C49)</f>
        <v>7083733</v>
      </c>
      <c r="D48" s="222">
        <f>SUM(D52+D49)</f>
        <v>6443924</v>
      </c>
      <c r="E48" s="242">
        <f>SUM(D48/C48)*100</f>
        <v>90.967911975225491</v>
      </c>
      <c r="F48" s="242">
        <f>SUM(C48/C135)*100</f>
        <v>6.885644573503197</v>
      </c>
      <c r="G48" s="242">
        <f>SUM(D48/D135)*100</f>
        <v>7.80551045254846</v>
      </c>
    </row>
    <row r="49" spans="1:7" ht="15" x14ac:dyDescent="0.25">
      <c r="A49" s="221" t="s">
        <v>20</v>
      </c>
      <c r="B49" s="270" t="s">
        <v>16</v>
      </c>
      <c r="C49" s="244">
        <f>SUM(C50)</f>
        <v>209838</v>
      </c>
      <c r="D49" s="244">
        <f>SUM(D50)</f>
        <v>209838</v>
      </c>
      <c r="E49" s="256">
        <f>SUM(D49/C49)*100</f>
        <v>100</v>
      </c>
      <c r="F49" s="256">
        <f>SUM(C49/C135)*100</f>
        <v>0.20397012225259811</v>
      </c>
      <c r="G49" s="256">
        <f>SUM(D49/D135)*100</f>
        <v>0.25417629108317596</v>
      </c>
    </row>
    <row r="50" spans="1:7" x14ac:dyDescent="0.2">
      <c r="A50" s="273" t="s">
        <v>17</v>
      </c>
      <c r="B50" s="270" t="s">
        <v>270</v>
      </c>
      <c r="C50" s="244">
        <v>209838</v>
      </c>
      <c r="D50" s="244">
        <v>209838</v>
      </c>
      <c r="E50" s="256">
        <f>SUM(D50/C50)*100</f>
        <v>100</v>
      </c>
      <c r="F50" s="256">
        <f>SUM(C50/C135)*100</f>
        <v>0.20397012225259811</v>
      </c>
      <c r="G50" s="256">
        <f>SUM(D50/D135)*100</f>
        <v>0.25417629108317596</v>
      </c>
    </row>
    <row r="51" spans="1:7" x14ac:dyDescent="0.2">
      <c r="A51" s="273" t="s">
        <v>18</v>
      </c>
      <c r="B51" s="270" t="s">
        <v>266</v>
      </c>
      <c r="C51" s="244">
        <v>0</v>
      </c>
      <c r="D51" s="244">
        <v>0</v>
      </c>
      <c r="E51" s="256">
        <v>0</v>
      </c>
      <c r="F51" s="256">
        <v>0</v>
      </c>
      <c r="G51" s="256">
        <v>0</v>
      </c>
    </row>
    <row r="52" spans="1:7" ht="15" x14ac:dyDescent="0.25">
      <c r="A52" s="221" t="s">
        <v>56</v>
      </c>
      <c r="B52" s="270" t="s">
        <v>196</v>
      </c>
      <c r="C52" s="222">
        <f>SUM(C53+C54+C55)</f>
        <v>6873895</v>
      </c>
      <c r="D52" s="222">
        <f>SUM(D53+D54+D55)</f>
        <v>6234086</v>
      </c>
      <c r="E52" s="242">
        <f t="shared" ref="E52:E57" si="2">SUM(D52/C52)*100</f>
        <v>90.692191254012471</v>
      </c>
      <c r="F52" s="242">
        <f>SUM(C52/C135)*100</f>
        <v>6.6816744512505979</v>
      </c>
      <c r="G52" s="242">
        <f>SUM(D52/D135)*100</f>
        <v>7.5513341614652845</v>
      </c>
    </row>
    <row r="53" spans="1:7" x14ac:dyDescent="0.2">
      <c r="A53" s="273" t="s">
        <v>103</v>
      </c>
      <c r="B53" s="270" t="s">
        <v>90</v>
      </c>
      <c r="C53" s="244">
        <v>962050</v>
      </c>
      <c r="D53" s="244">
        <v>700288</v>
      </c>
      <c r="E53" s="256">
        <f t="shared" si="2"/>
        <v>72.791227067200253</v>
      </c>
      <c r="F53" s="256">
        <f>SUM(C53/C135)*100</f>
        <v>0.93514738089913196</v>
      </c>
      <c r="G53" s="256">
        <f>SUM(D53/D135)*100</f>
        <v>0.84825725812319575</v>
      </c>
    </row>
    <row r="54" spans="1:7" x14ac:dyDescent="0.2">
      <c r="A54" s="273" t="s">
        <v>104</v>
      </c>
      <c r="B54" s="270" t="s">
        <v>319</v>
      </c>
      <c r="C54" s="244">
        <v>398888</v>
      </c>
      <c r="D54" s="244">
        <v>297899</v>
      </c>
      <c r="E54" s="256">
        <f t="shared" si="2"/>
        <v>74.682366980204975</v>
      </c>
      <c r="F54" s="256">
        <f>SUM(C54/C135)*100</f>
        <v>0.38773355695867462</v>
      </c>
      <c r="G54" s="256">
        <f>SUM(D54/D135)*100</f>
        <v>0.36084437965186017</v>
      </c>
    </row>
    <row r="55" spans="1:7" x14ac:dyDescent="0.2">
      <c r="A55" s="273" t="s">
        <v>105</v>
      </c>
      <c r="B55" s="270" t="s">
        <v>266</v>
      </c>
      <c r="C55" s="244">
        <v>5512957</v>
      </c>
      <c r="D55" s="244">
        <v>5235899</v>
      </c>
      <c r="E55" s="256">
        <f t="shared" si="2"/>
        <v>94.974421168168007</v>
      </c>
      <c r="F55" s="256">
        <f>SUM(C55/C135)*100</f>
        <v>5.3587935133927918</v>
      </c>
      <c r="G55" s="256">
        <f>SUM(D55/D135)*100</f>
        <v>6.3422325236902282</v>
      </c>
    </row>
    <row r="56" spans="1:7" ht="15" x14ac:dyDescent="0.25">
      <c r="A56" s="221" t="s">
        <v>31</v>
      </c>
      <c r="B56" s="269" t="s">
        <v>359</v>
      </c>
      <c r="C56" s="222">
        <f>SUM(C57)</f>
        <v>395262</v>
      </c>
      <c r="D56" s="222">
        <f>SUM(D57)</f>
        <v>395165</v>
      </c>
      <c r="E56" s="242">
        <f t="shared" si="2"/>
        <v>99.975459315593213</v>
      </c>
      <c r="F56" s="242">
        <f>SUM(C56/C135)*100</f>
        <v>0.38420895386825288</v>
      </c>
      <c r="G56" s="242">
        <f>SUM(D56/D135)*100</f>
        <v>0.4786624637381372</v>
      </c>
    </row>
    <row r="57" spans="1:7" x14ac:dyDescent="0.2">
      <c r="A57" s="273"/>
      <c r="B57" s="270" t="s">
        <v>196</v>
      </c>
      <c r="C57" s="244">
        <v>395262</v>
      </c>
      <c r="D57" s="244">
        <v>395165</v>
      </c>
      <c r="E57" s="256">
        <f t="shared" si="2"/>
        <v>99.975459315593213</v>
      </c>
      <c r="F57" s="256">
        <f>SUM(C57/C135)*100</f>
        <v>0.38420895386825288</v>
      </c>
      <c r="G57" s="256">
        <f>SUM(D57/D135)*100</f>
        <v>0.4786624637381372</v>
      </c>
    </row>
    <row r="58" spans="1:7" ht="15" hidden="1" x14ac:dyDescent="0.25">
      <c r="A58" s="221"/>
      <c r="B58" s="269"/>
      <c r="C58" s="222"/>
      <c r="D58" s="222"/>
      <c r="E58" s="242"/>
      <c r="F58" s="256"/>
      <c r="G58" s="256"/>
    </row>
    <row r="59" spans="1:7" hidden="1" x14ac:dyDescent="0.2">
      <c r="A59" s="273"/>
      <c r="B59" s="270"/>
      <c r="C59" s="244"/>
      <c r="D59" s="244"/>
      <c r="E59" s="256"/>
      <c r="F59" s="256"/>
      <c r="G59" s="256"/>
    </row>
    <row r="60" spans="1:7" ht="15" x14ac:dyDescent="0.25">
      <c r="A60" s="221" t="s">
        <v>4</v>
      </c>
      <c r="B60" s="269" t="s">
        <v>262</v>
      </c>
      <c r="C60" s="222">
        <f>SUM(C61:C62)</f>
        <v>22000</v>
      </c>
      <c r="D60" s="222">
        <f>SUM(D61:D62)</f>
        <v>0</v>
      </c>
      <c r="E60" s="388">
        <f>SUM(E61:E62)</f>
        <v>0</v>
      </c>
      <c r="F60" s="242">
        <f>SUM(C60/C135)*100</f>
        <v>2.1384795363838575E-2</v>
      </c>
      <c r="G60" s="242">
        <f>SUM(D60/D135)*100</f>
        <v>0</v>
      </c>
    </row>
    <row r="61" spans="1:7" x14ac:dyDescent="0.2">
      <c r="A61" s="273"/>
      <c r="B61" s="270" t="s">
        <v>16</v>
      </c>
      <c r="C61" s="244">
        <v>0</v>
      </c>
      <c r="D61" s="244">
        <v>0</v>
      </c>
      <c r="E61" s="256">
        <v>0</v>
      </c>
      <c r="F61" s="256">
        <v>0</v>
      </c>
      <c r="G61" s="256">
        <v>0</v>
      </c>
    </row>
    <row r="62" spans="1:7" x14ac:dyDescent="0.2">
      <c r="A62" s="273"/>
      <c r="B62" s="270" t="s">
        <v>196</v>
      </c>
      <c r="C62" s="244">
        <v>22000</v>
      </c>
      <c r="D62" s="244">
        <v>0</v>
      </c>
      <c r="E62" s="256">
        <f>SUM(D62/C62)*100</f>
        <v>0</v>
      </c>
      <c r="F62" s="256">
        <f>SUM(C62/C135)*100</f>
        <v>2.1384795363838575E-2</v>
      </c>
      <c r="G62" s="256">
        <f>SUM(D62/D135)*100</f>
        <v>0</v>
      </c>
    </row>
    <row r="63" spans="1:7" ht="15" x14ac:dyDescent="0.25">
      <c r="A63" s="221" t="s">
        <v>271</v>
      </c>
      <c r="B63" s="275" t="s">
        <v>328</v>
      </c>
      <c r="C63" s="222">
        <f>SUM(C64+C65+C66)</f>
        <v>17379962</v>
      </c>
      <c r="D63" s="222">
        <f>SUM(D64+D65+D66)</f>
        <v>4362122</v>
      </c>
      <c r="E63" s="242">
        <f t="shared" ref="E63:E75" si="3">SUM(D63/C63)*100</f>
        <v>25.098570411143591</v>
      </c>
      <c r="F63" s="242">
        <f>SUM(C63/C135)*100</f>
        <v>16.893951400058665</v>
      </c>
      <c r="G63" s="256">
        <f>SUM(D63/D135)*100</f>
        <v>5.2838284353278517</v>
      </c>
    </row>
    <row r="64" spans="1:7" ht="15" x14ac:dyDescent="0.25">
      <c r="A64" s="221" t="s">
        <v>20</v>
      </c>
      <c r="B64" s="276" t="s">
        <v>79</v>
      </c>
      <c r="C64" s="244">
        <f>SUM(C68+C72+C104+C116+C120)</f>
        <v>1319054</v>
      </c>
      <c r="D64" s="244">
        <f>SUM(D68+D72+D104+D116+D120)</f>
        <v>865562</v>
      </c>
      <c r="E64" s="256">
        <f t="shared" si="3"/>
        <v>65.619906387456467</v>
      </c>
      <c r="F64" s="256">
        <f>SUM(C64/C135)*100</f>
        <v>1.2821681756296694</v>
      </c>
      <c r="G64" s="256">
        <f>SUM(D64/D135)*100</f>
        <v>1.0484532775881203</v>
      </c>
    </row>
    <row r="65" spans="1:7" ht="15" x14ac:dyDescent="0.25">
      <c r="A65" s="221" t="s">
        <v>21</v>
      </c>
      <c r="B65" s="270" t="s">
        <v>99</v>
      </c>
      <c r="C65" s="244">
        <f>SUM(C69+C73+C105+C117+C121)</f>
        <v>803470</v>
      </c>
      <c r="D65" s="244">
        <f>SUM(D69+D73+D105+D113+D117+D121)</f>
        <v>619628</v>
      </c>
      <c r="E65" s="256">
        <f t="shared" si="3"/>
        <v>77.118996353317485</v>
      </c>
      <c r="F65" s="256">
        <f>SUM(C65/C135)*100</f>
        <v>0.78100188777197177</v>
      </c>
      <c r="G65" s="256">
        <f>SUM(D65/D135)*100</f>
        <v>0.75055398398424578</v>
      </c>
    </row>
    <row r="66" spans="1:7" ht="15" x14ac:dyDescent="0.25">
      <c r="A66" s="221" t="s">
        <v>56</v>
      </c>
      <c r="B66" s="270" t="s">
        <v>196</v>
      </c>
      <c r="C66" s="244">
        <f>SUM(C70+C74+C106+C118+C126)</f>
        <v>15257438</v>
      </c>
      <c r="D66" s="244">
        <f>SUM(D70+D74+D106+D118+D122)</f>
        <v>2876932</v>
      </c>
      <c r="E66" s="256">
        <f t="shared" si="3"/>
        <v>18.85593112028376</v>
      </c>
      <c r="F66" s="256">
        <f>SUM(C66/C135)*100</f>
        <v>14.830781336657022</v>
      </c>
      <c r="G66" s="256">
        <f>SUM(D66/D135)*100</f>
        <v>3.4848211737554853</v>
      </c>
    </row>
    <row r="67" spans="1:7" ht="15" x14ac:dyDescent="0.25">
      <c r="A67" s="221"/>
      <c r="B67" s="275" t="s">
        <v>329</v>
      </c>
      <c r="C67" s="222">
        <f>SUM(C68+C69+C70)</f>
        <v>12760426</v>
      </c>
      <c r="D67" s="222">
        <f>SUM(D68+D69+D70)</f>
        <v>2310454</v>
      </c>
      <c r="E67" s="242">
        <f t="shared" si="3"/>
        <v>18.106401776868577</v>
      </c>
      <c r="F67" s="242">
        <f>SUM(C67/C135)*100</f>
        <v>12.403595398427509</v>
      </c>
      <c r="G67" s="242">
        <f>SUM(D67/D135)*100</f>
        <v>2.7986476636180684</v>
      </c>
    </row>
    <row r="68" spans="1:7" ht="15" x14ac:dyDescent="0.25">
      <c r="A68" s="221"/>
      <c r="B68" s="276" t="s">
        <v>79</v>
      </c>
      <c r="C68" s="244">
        <v>378961</v>
      </c>
      <c r="D68" s="244">
        <v>277940</v>
      </c>
      <c r="E68" s="256">
        <f t="shared" si="3"/>
        <v>73.342639480052043</v>
      </c>
      <c r="F68" s="256">
        <f>SUM(C68/C135)*100</f>
        <v>0.36836379253980139</v>
      </c>
      <c r="G68" s="256">
        <f>SUM(D68/D135)*100</f>
        <v>0.33666808844755441</v>
      </c>
    </row>
    <row r="69" spans="1:7" ht="15" x14ac:dyDescent="0.25">
      <c r="A69" s="221"/>
      <c r="B69" s="270" t="s">
        <v>99</v>
      </c>
      <c r="C69" s="244">
        <v>668249</v>
      </c>
      <c r="D69" s="244">
        <v>508349</v>
      </c>
      <c r="E69" s="243">
        <v>0</v>
      </c>
      <c r="F69" s="256">
        <f>SUM(C69/C135)*100</f>
        <v>0.64956218714044378</v>
      </c>
      <c r="G69" s="256">
        <f>SUM(D69/D135)*100</f>
        <v>0.61576198494000811</v>
      </c>
    </row>
    <row r="70" spans="1:7" ht="15" x14ac:dyDescent="0.25">
      <c r="A70" s="221"/>
      <c r="B70" s="270" t="s">
        <v>196</v>
      </c>
      <c r="C70" s="244">
        <v>11713216</v>
      </c>
      <c r="D70" s="244">
        <v>1524165</v>
      </c>
      <c r="E70" s="256">
        <f t="shared" si="3"/>
        <v>13.012352884126784</v>
      </c>
      <c r="F70" s="256">
        <f>SUM(C70/C135)*100</f>
        <v>11.385669418747264</v>
      </c>
      <c r="G70" s="256">
        <f>SUM(D70/D135)*100</f>
        <v>1.8462175902305058</v>
      </c>
    </row>
    <row r="71" spans="1:7" ht="15" x14ac:dyDescent="0.25">
      <c r="A71" s="221"/>
      <c r="B71" s="275" t="s">
        <v>330</v>
      </c>
      <c r="C71" s="222">
        <f>SUM(C72+C73+C74)</f>
        <v>4403504</v>
      </c>
      <c r="D71" s="222">
        <f>SUM(D72+D73+D74)</f>
        <v>1941229</v>
      </c>
      <c r="E71" s="242">
        <f t="shared" si="3"/>
        <v>44.083734226198047</v>
      </c>
      <c r="F71" s="242">
        <f>SUM(C71/C135)*100</f>
        <v>4.2803650874474828</v>
      </c>
      <c r="G71" s="242">
        <f>SUM(D71/D135)*100</f>
        <v>2.3514062627508014</v>
      </c>
    </row>
    <row r="72" spans="1:7" ht="15" x14ac:dyDescent="0.25">
      <c r="A72" s="221"/>
      <c r="B72" s="276" t="s">
        <v>79</v>
      </c>
      <c r="C72" s="244">
        <f>SUM(C76+C79+C84+C88+C92+C96+C100)</f>
        <v>939493</v>
      </c>
      <c r="D72" s="244">
        <f>SUM(D76+D84+D88+D92+D96+D100)</f>
        <v>587022</v>
      </c>
      <c r="E72" s="256">
        <f t="shared" si="3"/>
        <v>62.482849792388016</v>
      </c>
      <c r="F72" s="256">
        <f>SUM(C72/C135)*100</f>
        <v>0.91322116139812692</v>
      </c>
      <c r="G72" s="256">
        <f>SUM(D72/D135)*100</f>
        <v>0.71105841050824037</v>
      </c>
    </row>
    <row r="73" spans="1:7" ht="15" x14ac:dyDescent="0.25">
      <c r="A73" s="221"/>
      <c r="B73" s="270" t="s">
        <v>99</v>
      </c>
      <c r="C73" s="244">
        <f>SUM(C77+C81+C85+C89+C93+C97+C101)</f>
        <v>133721</v>
      </c>
      <c r="D73" s="244">
        <f>SUM(D77+D81+D85+D89+D93+D97+D101)</f>
        <v>111279</v>
      </c>
      <c r="E73" s="256">
        <f t="shared" si="3"/>
        <v>83.217295712715284</v>
      </c>
      <c r="F73" s="256">
        <f>SUM(C73/C135)*100</f>
        <v>0.12998164640217535</v>
      </c>
      <c r="G73" s="256">
        <f>SUM(D73/D135)*100</f>
        <v>0.13479199904423764</v>
      </c>
    </row>
    <row r="74" spans="1:7" ht="15" x14ac:dyDescent="0.25">
      <c r="A74" s="221"/>
      <c r="B74" s="270" t="s">
        <v>196</v>
      </c>
      <c r="C74" s="244">
        <f>SUM(C78+C82+C86+C90+C94+C98+C102)</f>
        <v>3330290</v>
      </c>
      <c r="D74" s="244">
        <f>SUM(D78+D82+D86+D90+D94+D98+D102)</f>
        <v>1242928</v>
      </c>
      <c r="E74" s="256">
        <f t="shared" si="3"/>
        <v>37.321914908311285</v>
      </c>
      <c r="F74" s="256">
        <f>SUM(C74/C135)*100</f>
        <v>3.2371622796471802</v>
      </c>
      <c r="G74" s="256">
        <f>SUM(D74/D135)*100</f>
        <v>1.5055558531983233</v>
      </c>
    </row>
    <row r="75" spans="1:7" s="252" customFormat="1" ht="15" x14ac:dyDescent="0.25">
      <c r="A75" s="249" t="s">
        <v>327</v>
      </c>
      <c r="B75" s="277" t="s">
        <v>379</v>
      </c>
      <c r="C75" s="222">
        <f>SUM(C76:C78)</f>
        <v>720310</v>
      </c>
      <c r="D75" s="222">
        <f>SUM(D76:D78)</f>
        <v>460298</v>
      </c>
      <c r="E75" s="242">
        <f t="shared" si="3"/>
        <v>63.902764087684474</v>
      </c>
      <c r="F75" s="242">
        <f>SUM(C75/C135)*100</f>
        <v>0.70016736129666202</v>
      </c>
      <c r="G75" s="242">
        <f>SUM(D75/D135)*100</f>
        <v>0.55755791817022526</v>
      </c>
    </row>
    <row r="76" spans="1:7" x14ac:dyDescent="0.2">
      <c r="A76" s="253"/>
      <c r="B76" s="276" t="s">
        <v>79</v>
      </c>
      <c r="C76" s="244">
        <v>681176</v>
      </c>
      <c r="D76" s="244">
        <v>437275</v>
      </c>
      <c r="E76" s="256">
        <f>SUM(D76/C76)*100</f>
        <v>64.194128976945748</v>
      </c>
      <c r="F76" s="256">
        <f>SUM(C76/C135)*100</f>
        <v>0.66212769848900477</v>
      </c>
      <c r="G76" s="256">
        <f>SUM(D76/D135)*100</f>
        <v>0.52967021075017762</v>
      </c>
    </row>
    <row r="77" spans="1:7" x14ac:dyDescent="0.2">
      <c r="A77" s="253"/>
      <c r="B77" s="270" t="s">
        <v>99</v>
      </c>
      <c r="C77" s="244">
        <v>18000</v>
      </c>
      <c r="D77" s="244">
        <v>6800</v>
      </c>
      <c r="E77" s="256">
        <f>SUM(D77/C77)*100</f>
        <v>37.777777777777779</v>
      </c>
      <c r="F77" s="256">
        <f>SUM(C77/C135)*100</f>
        <v>1.7496650752231564E-2</v>
      </c>
      <c r="G77" s="256">
        <f>SUM(D77/D135)*100</f>
        <v>8.2368244996883153E-3</v>
      </c>
    </row>
    <row r="78" spans="1:7" x14ac:dyDescent="0.2">
      <c r="A78" s="253"/>
      <c r="B78" s="270" t="s">
        <v>196</v>
      </c>
      <c r="C78" s="244">
        <v>21134</v>
      </c>
      <c r="D78" s="244">
        <v>16223</v>
      </c>
      <c r="E78" s="256">
        <f>SUM(D78/C78)*100</f>
        <v>76.762562695183107</v>
      </c>
      <c r="F78" s="256">
        <f>SUM(C78/C135)*100</f>
        <v>2.0543012055425657E-2</v>
      </c>
      <c r="G78" s="256">
        <f>SUM(D78/D135)*100</f>
        <v>1.9650882920359342E-2</v>
      </c>
    </row>
    <row r="79" spans="1:7" s="252" customFormat="1" ht="15" x14ac:dyDescent="0.25">
      <c r="A79" s="221"/>
      <c r="B79" s="277" t="s">
        <v>378</v>
      </c>
      <c r="C79" s="222">
        <f>SUM(C80:C82)</f>
        <v>0</v>
      </c>
      <c r="D79" s="222">
        <f>SUM(D80:D82)</f>
        <v>0</v>
      </c>
      <c r="E79" s="242">
        <v>0</v>
      </c>
      <c r="F79" s="242">
        <f>SUM(C79/C135)*100</f>
        <v>0</v>
      </c>
      <c r="G79" s="242">
        <f>SUM(D79/D135)*100</f>
        <v>0</v>
      </c>
    </row>
    <row r="80" spans="1:7" ht="15" x14ac:dyDescent="0.25">
      <c r="A80" s="221"/>
      <c r="B80" s="276" t="s">
        <v>79</v>
      </c>
      <c r="C80" s="244">
        <v>0</v>
      </c>
      <c r="D80" s="244">
        <v>0</v>
      </c>
      <c r="E80" s="256">
        <v>0</v>
      </c>
      <c r="F80" s="256">
        <f>SUM(C80/C135)*100</f>
        <v>0</v>
      </c>
      <c r="G80" s="256">
        <f>SUM(D80/D135)*100</f>
        <v>0</v>
      </c>
    </row>
    <row r="81" spans="1:7" ht="15" x14ac:dyDescent="0.25">
      <c r="A81" s="221"/>
      <c r="B81" s="270" t="s">
        <v>99</v>
      </c>
      <c r="C81" s="244">
        <v>0</v>
      </c>
      <c r="D81" s="244">
        <v>0</v>
      </c>
      <c r="E81" s="256">
        <v>0</v>
      </c>
      <c r="F81" s="256">
        <f>SUM(C81/C135)*100</f>
        <v>0</v>
      </c>
      <c r="G81" s="256">
        <f>SUM(D81/D135)*100</f>
        <v>0</v>
      </c>
    </row>
    <row r="82" spans="1:7" ht="15" x14ac:dyDescent="0.25">
      <c r="A82" s="221"/>
      <c r="B82" s="270" t="s">
        <v>196</v>
      </c>
      <c r="C82" s="244">
        <v>0</v>
      </c>
      <c r="D82" s="244">
        <v>0</v>
      </c>
      <c r="E82" s="256">
        <v>0</v>
      </c>
      <c r="F82" s="256">
        <f>SUM(C82/C135)*100</f>
        <v>0</v>
      </c>
      <c r="G82" s="256">
        <f>SUM(D82/D135)*100</f>
        <v>0</v>
      </c>
    </row>
    <row r="83" spans="1:7" s="252" customFormat="1" ht="15" x14ac:dyDescent="0.25">
      <c r="A83" s="221"/>
      <c r="B83" s="277" t="s">
        <v>377</v>
      </c>
      <c r="C83" s="222">
        <f>SUM(C84:C86)</f>
        <v>357878</v>
      </c>
      <c r="D83" s="222">
        <f>SUM(D84:D86)</f>
        <v>275923</v>
      </c>
      <c r="E83" s="242">
        <f t="shared" ref="E83:E96" si="4">SUM(D83/C83)*100</f>
        <v>77.099737899507659</v>
      </c>
      <c r="F83" s="242">
        <f>SUM(C83/C135)*100</f>
        <v>0.3478703543281737</v>
      </c>
      <c r="G83" s="242">
        <f>SUM(D83/D135)*100</f>
        <v>0.33422490094522045</v>
      </c>
    </row>
    <row r="84" spans="1:7" ht="15" x14ac:dyDescent="0.25">
      <c r="A84" s="221"/>
      <c r="B84" s="276" t="s">
        <v>79</v>
      </c>
      <c r="C84" s="244">
        <v>159036</v>
      </c>
      <c r="D84" s="244">
        <v>118994</v>
      </c>
      <c r="E84" s="256">
        <f t="shared" si="4"/>
        <v>74.822052868532907</v>
      </c>
      <c r="F84" s="256">
        <f>SUM(C84/C135)*100</f>
        <v>0.15458874161288325</v>
      </c>
      <c r="G84" s="256">
        <f>SUM(D84/D135)*100</f>
        <v>0.14413716095822224</v>
      </c>
    </row>
    <row r="85" spans="1:7" ht="15" x14ac:dyDescent="0.25">
      <c r="A85" s="221"/>
      <c r="B85" s="270" t="s">
        <v>99</v>
      </c>
      <c r="C85" s="244">
        <v>54478</v>
      </c>
      <c r="D85" s="244">
        <v>49170</v>
      </c>
      <c r="E85" s="256">
        <f t="shared" si="4"/>
        <v>90.25661735012298</v>
      </c>
      <c r="F85" s="256">
        <f>SUM(C85/C135)*100</f>
        <v>5.2954585537781727E-2</v>
      </c>
      <c r="G85" s="256">
        <f>SUM(D85/D135)*100</f>
        <v>5.9559508919069769E-2</v>
      </c>
    </row>
    <row r="86" spans="1:7" ht="15" x14ac:dyDescent="0.25">
      <c r="A86" s="221"/>
      <c r="B86" s="270" t="s">
        <v>196</v>
      </c>
      <c r="C86" s="244">
        <v>144364</v>
      </c>
      <c r="D86" s="244">
        <v>107759</v>
      </c>
      <c r="E86" s="256">
        <f t="shared" si="4"/>
        <v>74.643955556787006</v>
      </c>
      <c r="F86" s="256">
        <f>SUM(C86/C135)*100</f>
        <v>0.14032702717750872</v>
      </c>
      <c r="G86" s="256">
        <f>SUM(D86/D135)*100</f>
        <v>0.13052823106792841</v>
      </c>
    </row>
    <row r="87" spans="1:7" s="252" customFormat="1" ht="15" x14ac:dyDescent="0.25">
      <c r="A87" s="221"/>
      <c r="B87" s="277" t="s">
        <v>376</v>
      </c>
      <c r="C87" s="222">
        <f>SUM(C88:C90)</f>
        <v>268357</v>
      </c>
      <c r="D87" s="222">
        <f>SUM(D88:D90)</f>
        <v>116064</v>
      </c>
      <c r="E87" s="242">
        <f t="shared" si="4"/>
        <v>43.249850013228645</v>
      </c>
      <c r="F87" s="242">
        <f>SUM(C87/C135)*100</f>
        <v>0.2608527058842558</v>
      </c>
      <c r="G87" s="242">
        <f>SUM(D87/D135)*100</f>
        <v>0.14058805863703303</v>
      </c>
    </row>
    <row r="88" spans="1:7" ht="15" x14ac:dyDescent="0.25">
      <c r="A88" s="221"/>
      <c r="B88" s="276" t="s">
        <v>79</v>
      </c>
      <c r="C88" s="279">
        <v>22293</v>
      </c>
      <c r="D88" s="279">
        <v>0</v>
      </c>
      <c r="E88" s="256">
        <f t="shared" si="4"/>
        <v>0</v>
      </c>
      <c r="F88" s="256">
        <f>SUM(C88/C135)*100</f>
        <v>2.1669601956638789E-2</v>
      </c>
      <c r="G88" s="256">
        <f>SUM(D88/D135)*100</f>
        <v>0</v>
      </c>
    </row>
    <row r="89" spans="1:7" ht="15" x14ac:dyDescent="0.25">
      <c r="A89" s="221"/>
      <c r="B89" s="270" t="s">
        <v>99</v>
      </c>
      <c r="C89" s="279">
        <v>0</v>
      </c>
      <c r="D89" s="279">
        <v>0</v>
      </c>
      <c r="E89" s="256">
        <v>0</v>
      </c>
      <c r="F89" s="256">
        <f>SUM(C89/$C$135)*100</f>
        <v>0</v>
      </c>
      <c r="G89" s="256">
        <f>SUM(D89/D135)*100</f>
        <v>0</v>
      </c>
    </row>
    <row r="90" spans="1:7" ht="15" x14ac:dyDescent="0.25">
      <c r="A90" s="221"/>
      <c r="B90" s="270" t="s">
        <v>196</v>
      </c>
      <c r="C90" s="279">
        <v>246064</v>
      </c>
      <c r="D90" s="279">
        <v>116064</v>
      </c>
      <c r="E90" s="256">
        <f t="shared" si="4"/>
        <v>47.168216398985628</v>
      </c>
      <c r="F90" s="256">
        <f>SUM(C90/$C$135)*100</f>
        <v>0.23918310392761705</v>
      </c>
      <c r="G90" s="256">
        <f>SUM(D90/D135)*100</f>
        <v>0.14058805863703303</v>
      </c>
    </row>
    <row r="91" spans="1:7" s="252" customFormat="1" ht="15" x14ac:dyDescent="0.25">
      <c r="A91" s="221"/>
      <c r="B91" s="277" t="s">
        <v>375</v>
      </c>
      <c r="C91" s="222">
        <f>SUM(C92:C94)</f>
        <v>138103</v>
      </c>
      <c r="D91" s="222">
        <f>SUM(D92:D94)</f>
        <v>101134</v>
      </c>
      <c r="E91" s="242">
        <f t="shared" si="4"/>
        <v>73.230849438462599</v>
      </c>
      <c r="F91" s="242">
        <f>SUM(C91/$C$135)*100</f>
        <v>0.13424110882419085</v>
      </c>
      <c r="G91" s="242">
        <f>SUM(D91/D135)*100</f>
        <v>0.122503383669335</v>
      </c>
    </row>
    <row r="92" spans="1:7" ht="15" x14ac:dyDescent="0.25">
      <c r="A92" s="221"/>
      <c r="B92" s="276" t="s">
        <v>79</v>
      </c>
      <c r="C92" s="279">
        <v>53188</v>
      </c>
      <c r="D92" s="279">
        <v>30753</v>
      </c>
      <c r="E92" s="256">
        <f t="shared" si="4"/>
        <v>57.819432954801833</v>
      </c>
      <c r="F92" s="256">
        <f>SUM(C92/C135)*100</f>
        <v>5.170065890053846E-2</v>
      </c>
      <c r="G92" s="256">
        <f>SUM(D92/D135)*100</f>
        <v>3.7251038799840402E-2</v>
      </c>
    </row>
    <row r="93" spans="1:7" ht="15" x14ac:dyDescent="0.25">
      <c r="A93" s="221"/>
      <c r="B93" s="270" t="s">
        <v>99</v>
      </c>
      <c r="C93" s="279">
        <v>61243</v>
      </c>
      <c r="D93" s="279">
        <v>55309</v>
      </c>
      <c r="E93" s="256">
        <f t="shared" si="4"/>
        <v>90.310729389481253</v>
      </c>
      <c r="F93" s="256">
        <f>SUM(C93/C135)*100</f>
        <v>5.9530410112162091E-2</v>
      </c>
      <c r="G93" s="256">
        <f>SUM(D93/D135)*100</f>
        <v>6.6995665625479567E-2</v>
      </c>
    </row>
    <row r="94" spans="1:7" ht="15" x14ac:dyDescent="0.25">
      <c r="A94" s="221"/>
      <c r="B94" s="270" t="s">
        <v>196</v>
      </c>
      <c r="C94" s="279">
        <v>23672</v>
      </c>
      <c r="D94" s="279">
        <v>15072</v>
      </c>
      <c r="E94" s="256">
        <f t="shared" si="4"/>
        <v>63.670158837445079</v>
      </c>
      <c r="F94" s="256">
        <f>SUM(C94/C135)*100</f>
        <v>2.3010039811490305E-2</v>
      </c>
      <c r="G94" s="256">
        <f>SUM(D94/D135)*100</f>
        <v>1.8256679244015042E-2</v>
      </c>
    </row>
    <row r="95" spans="1:7" s="252" customFormat="1" ht="15" x14ac:dyDescent="0.25">
      <c r="A95" s="221"/>
      <c r="B95" s="277" t="s">
        <v>374</v>
      </c>
      <c r="C95" s="222">
        <f>SUM(C96:C98)</f>
        <v>2918856</v>
      </c>
      <c r="D95" s="222">
        <f>SUM(D96:D98)</f>
        <v>987810</v>
      </c>
      <c r="E95" s="242">
        <f t="shared" si="4"/>
        <v>33.842368379940638</v>
      </c>
      <c r="F95" s="242">
        <f>SUM(C95/C135)*100</f>
        <v>2.8372335571142004</v>
      </c>
      <c r="G95" s="242">
        <f>SUM(D95/D135)*100</f>
        <v>1.1965320013289875</v>
      </c>
    </row>
    <row r="96" spans="1:7" ht="15" x14ac:dyDescent="0.25">
      <c r="A96" s="221"/>
      <c r="B96" s="276" t="s">
        <v>79</v>
      </c>
      <c r="C96" s="279">
        <v>23800</v>
      </c>
      <c r="D96" s="279">
        <v>0</v>
      </c>
      <c r="E96" s="256">
        <f t="shared" si="4"/>
        <v>0</v>
      </c>
      <c r="F96" s="256">
        <f>SUM(C96/C135)*100</f>
        <v>2.313446043906173E-2</v>
      </c>
      <c r="G96" s="256">
        <f>SUM(D96/D135)*100</f>
        <v>0</v>
      </c>
    </row>
    <row r="97" spans="1:7" ht="15" x14ac:dyDescent="0.25">
      <c r="A97" s="221"/>
      <c r="B97" s="270" t="s">
        <v>99</v>
      </c>
      <c r="C97" s="279">
        <v>0</v>
      </c>
      <c r="D97" s="279">
        <v>0</v>
      </c>
      <c r="E97" s="256">
        <v>0</v>
      </c>
      <c r="F97" s="256">
        <f>SUM(C97/C135)*100</f>
        <v>0</v>
      </c>
      <c r="G97" s="256">
        <f>SUM(D97/D135)*100</f>
        <v>0</v>
      </c>
    </row>
    <row r="98" spans="1:7" ht="15" x14ac:dyDescent="0.25">
      <c r="A98" s="221"/>
      <c r="B98" s="270" t="s">
        <v>196</v>
      </c>
      <c r="C98" s="279">
        <v>2895056</v>
      </c>
      <c r="D98" s="279">
        <v>987810</v>
      </c>
      <c r="E98" s="256">
        <f>SUM(D98/C98)*100</f>
        <v>34.120583505120457</v>
      </c>
      <c r="F98" s="256">
        <f>SUM(C98/C135)*100</f>
        <v>2.8140990966751387</v>
      </c>
      <c r="G98" s="256">
        <f>SUM(D98/D135)*100</f>
        <v>1.1965320013289875</v>
      </c>
    </row>
    <row r="99" spans="1:7" s="252" customFormat="1" ht="15" x14ac:dyDescent="0.25">
      <c r="A99" s="221"/>
      <c r="B99" s="277" t="s">
        <v>373</v>
      </c>
      <c r="C99" s="222">
        <v>0</v>
      </c>
      <c r="D99" s="222">
        <f>SUM(D100:D102)</f>
        <v>0</v>
      </c>
      <c r="E99" s="242">
        <v>0</v>
      </c>
      <c r="F99" s="242">
        <f>SUM(C99/C135)*100</f>
        <v>0</v>
      </c>
      <c r="G99" s="242">
        <f>SUM(D99/D135)*100</f>
        <v>0</v>
      </c>
    </row>
    <row r="100" spans="1:7" ht="15" x14ac:dyDescent="0.25">
      <c r="A100" s="221"/>
      <c r="B100" s="276" t="s">
        <v>79</v>
      </c>
      <c r="C100" s="279">
        <v>0</v>
      </c>
      <c r="D100" s="279">
        <v>0</v>
      </c>
      <c r="E100" s="256">
        <v>0</v>
      </c>
      <c r="F100" s="256">
        <f>SUM(C100/C135)*100</f>
        <v>0</v>
      </c>
      <c r="G100" s="256">
        <f>SUM(D100/D135)*100</f>
        <v>0</v>
      </c>
    </row>
    <row r="101" spans="1:7" ht="15" x14ac:dyDescent="0.25">
      <c r="A101" s="221"/>
      <c r="B101" s="270" t="s">
        <v>99</v>
      </c>
      <c r="C101" s="279">
        <v>0</v>
      </c>
      <c r="D101" s="279">
        <v>0</v>
      </c>
      <c r="E101" s="256">
        <v>0</v>
      </c>
      <c r="F101" s="256">
        <f>SUM(C101/C135)*100</f>
        <v>0</v>
      </c>
      <c r="G101" s="256">
        <f>SUM(D101/D135)*100</f>
        <v>0</v>
      </c>
    </row>
    <row r="102" spans="1:7" ht="15" x14ac:dyDescent="0.25">
      <c r="A102" s="221"/>
      <c r="B102" s="270" t="s">
        <v>196</v>
      </c>
      <c r="C102" s="279">
        <v>0</v>
      </c>
      <c r="D102" s="279">
        <v>0</v>
      </c>
      <c r="E102" s="256">
        <v>0</v>
      </c>
      <c r="F102" s="256">
        <f>SUM(C102/C135)*100</f>
        <v>0</v>
      </c>
      <c r="G102" s="256">
        <f>SUM(D102/D135)*100</f>
        <v>0</v>
      </c>
    </row>
    <row r="103" spans="1:7" ht="15" x14ac:dyDescent="0.25">
      <c r="A103" s="221"/>
      <c r="B103" s="278" t="s">
        <v>331</v>
      </c>
      <c r="C103" s="255">
        <f>SUM(C104:C106)</f>
        <v>70032</v>
      </c>
      <c r="D103" s="255">
        <f>SUM(D104:D106)</f>
        <v>4875</v>
      </c>
      <c r="E103" s="242">
        <f t="shared" ref="E103:E111" si="5">SUM(D103/C103)*100</f>
        <v>6.9611034955448945</v>
      </c>
      <c r="F103" s="242">
        <f t="shared" ref="F103:G106" si="6">SUM(C103/C135)*100</f>
        <v>6.8073635860015608E-2</v>
      </c>
      <c r="G103" s="242">
        <f t="shared" si="6"/>
        <v>5.9050763876441967E-3</v>
      </c>
    </row>
    <row r="104" spans="1:7" ht="15" x14ac:dyDescent="0.25">
      <c r="A104" s="221"/>
      <c r="B104" s="276" t="s">
        <v>79</v>
      </c>
      <c r="C104" s="279">
        <f t="shared" ref="C104:D106" si="7">SUM(C108+C112)</f>
        <v>600</v>
      </c>
      <c r="D104" s="279">
        <f t="shared" si="7"/>
        <v>600</v>
      </c>
      <c r="E104" s="256">
        <f t="shared" si="5"/>
        <v>100</v>
      </c>
      <c r="F104" s="256">
        <f t="shared" si="6"/>
        <v>9.7385045961359367E-4</v>
      </c>
      <c r="G104" s="256">
        <f t="shared" si="6"/>
        <v>1.0475964444786193E-3</v>
      </c>
    </row>
    <row r="105" spans="1:7" ht="15" x14ac:dyDescent="0.25">
      <c r="A105" s="221"/>
      <c r="B105" s="270" t="s">
        <v>99</v>
      </c>
      <c r="C105" s="279">
        <f t="shared" si="7"/>
        <v>1500</v>
      </c>
      <c r="D105" s="279">
        <f t="shared" si="7"/>
        <v>0</v>
      </c>
      <c r="E105" s="256">
        <f t="shared" si="5"/>
        <v>0</v>
      </c>
      <c r="F105" s="256">
        <f t="shared" si="6"/>
        <v>6.2350618310298242E-2</v>
      </c>
      <c r="G105" s="256">
        <f t="shared" si="6"/>
        <v>0</v>
      </c>
    </row>
    <row r="106" spans="1:7" ht="15" x14ac:dyDescent="0.25">
      <c r="A106" s="221"/>
      <c r="B106" s="270" t="s">
        <v>196</v>
      </c>
      <c r="C106" s="279">
        <f t="shared" si="7"/>
        <v>67932</v>
      </c>
      <c r="D106" s="279">
        <f t="shared" si="7"/>
        <v>4275</v>
      </c>
      <c r="E106" s="256">
        <f t="shared" si="5"/>
        <v>6.2930577636459981</v>
      </c>
      <c r="F106" s="256">
        <f t="shared" si="6"/>
        <v>0.17481223613599389</v>
      </c>
      <c r="G106" s="256">
        <f t="shared" si="6"/>
        <v>1.8144599855123327E-2</v>
      </c>
    </row>
    <row r="107" spans="1:7" s="252" customFormat="1" ht="15" x14ac:dyDescent="0.25">
      <c r="A107" s="221"/>
      <c r="B107" s="277" t="s">
        <v>372</v>
      </c>
      <c r="C107" s="222">
        <f>SUM(C108:C110)</f>
        <v>33998</v>
      </c>
      <c r="D107" s="222">
        <f>SUM(D108:D110)</f>
        <v>3885</v>
      </c>
      <c r="E107" s="242">
        <f t="shared" si="5"/>
        <v>11.4271427731043</v>
      </c>
      <c r="F107" s="242">
        <f>SUM(C107/C135)*100</f>
        <v>3.3047285126353812E-2</v>
      </c>
      <c r="G107" s="242">
        <f>SUM(D107/D135)*100</f>
        <v>4.7058916443072207E-3</v>
      </c>
    </row>
    <row r="108" spans="1:7" ht="15" x14ac:dyDescent="0.25">
      <c r="A108" s="221"/>
      <c r="B108" s="276" t="s">
        <v>79</v>
      </c>
      <c r="C108" s="279">
        <v>600</v>
      </c>
      <c r="D108" s="279">
        <v>600</v>
      </c>
      <c r="E108" s="256">
        <f t="shared" si="5"/>
        <v>100</v>
      </c>
      <c r="F108" s="256">
        <f>SUM(C108/C135)*100</f>
        <v>5.83221691741052E-4</v>
      </c>
      <c r="G108" s="256">
        <f>SUM(D108/D135)*100</f>
        <v>7.2677863232543959E-4</v>
      </c>
    </row>
    <row r="109" spans="1:7" ht="15" x14ac:dyDescent="0.25">
      <c r="A109" s="221"/>
      <c r="B109" s="270" t="s">
        <v>99</v>
      </c>
      <c r="C109" s="279">
        <v>1500</v>
      </c>
      <c r="D109" s="279">
        <v>0</v>
      </c>
      <c r="E109" s="256">
        <f t="shared" si="5"/>
        <v>0</v>
      </c>
      <c r="F109" s="256">
        <f>SUM(C109/C135)*100</f>
        <v>1.4580542293526303E-3</v>
      </c>
      <c r="G109" s="256">
        <f>SUM(D109/D135)*100</f>
        <v>0</v>
      </c>
    </row>
    <row r="110" spans="1:7" ht="15" x14ac:dyDescent="0.25">
      <c r="A110" s="221"/>
      <c r="B110" s="270" t="s">
        <v>196</v>
      </c>
      <c r="C110" s="279">
        <v>31898</v>
      </c>
      <c r="D110" s="279">
        <v>3285</v>
      </c>
      <c r="E110" s="256">
        <f t="shared" si="5"/>
        <v>10.29845131356198</v>
      </c>
      <c r="F110" s="256">
        <f>SUM(C110/C135)*100</f>
        <v>3.1006009205260129E-2</v>
      </c>
      <c r="G110" s="256">
        <f>SUM(D110/D135)*100</f>
        <v>3.9791130119817813E-3</v>
      </c>
    </row>
    <row r="111" spans="1:7" s="252" customFormat="1" ht="15" x14ac:dyDescent="0.25">
      <c r="A111" s="221"/>
      <c r="B111" s="277" t="s">
        <v>371</v>
      </c>
      <c r="C111" s="222">
        <f>SUM(C112:C114)</f>
        <v>36034</v>
      </c>
      <c r="D111" s="222">
        <f>SUM(D112:D114)</f>
        <v>990</v>
      </c>
      <c r="E111" s="242">
        <f t="shared" si="5"/>
        <v>2.7474052283954045</v>
      </c>
      <c r="F111" s="242">
        <f>SUM(C111/C135)*100</f>
        <v>3.5026350733661782E-2</v>
      </c>
      <c r="G111" s="242">
        <f>SUM(D111/D135)*100</f>
        <v>1.1991847433369754E-3</v>
      </c>
    </row>
    <row r="112" spans="1:7" ht="15" x14ac:dyDescent="0.25">
      <c r="A112" s="221"/>
      <c r="B112" s="276" t="s">
        <v>79</v>
      </c>
      <c r="C112" s="279">
        <v>0</v>
      </c>
      <c r="D112" s="255">
        <v>0</v>
      </c>
      <c r="E112" s="256">
        <v>0</v>
      </c>
      <c r="F112" s="256">
        <f>SUM(C112/C135)*100</f>
        <v>0</v>
      </c>
      <c r="G112" s="256">
        <f>SUM(D112/D135)*100</f>
        <v>0</v>
      </c>
    </row>
    <row r="113" spans="1:8" ht="15" x14ac:dyDescent="0.25">
      <c r="A113" s="221"/>
      <c r="B113" s="270" t="s">
        <v>99</v>
      </c>
      <c r="C113" s="279">
        <v>0</v>
      </c>
      <c r="D113" s="255">
        <v>0</v>
      </c>
      <c r="E113" s="256">
        <v>0</v>
      </c>
      <c r="F113" s="256">
        <f>SUM(C113/C135)*100</f>
        <v>0</v>
      </c>
      <c r="G113" s="256">
        <f>SUM(D113/D135)*100</f>
        <v>0</v>
      </c>
    </row>
    <row r="114" spans="1:8" ht="15" x14ac:dyDescent="0.25">
      <c r="A114" s="221"/>
      <c r="B114" s="270" t="s">
        <v>196</v>
      </c>
      <c r="C114" s="279">
        <v>36034</v>
      </c>
      <c r="D114" s="279">
        <v>990</v>
      </c>
      <c r="E114" s="256">
        <f>SUM(D114/C114)*100</f>
        <v>2.7474052283954045</v>
      </c>
      <c r="F114" s="256">
        <f>SUM(C114/C135)*100</f>
        <v>3.5026350733661782E-2</v>
      </c>
      <c r="G114" s="256">
        <f>SUM(D114/D135)*100</f>
        <v>1.1991847433369754E-3</v>
      </c>
    </row>
    <row r="115" spans="1:8" ht="15" x14ac:dyDescent="0.25">
      <c r="A115" s="221"/>
      <c r="B115" s="278" t="s">
        <v>121</v>
      </c>
      <c r="C115" s="255">
        <f>SUM(C116:C118)</f>
        <v>0</v>
      </c>
      <c r="D115" s="255">
        <f>SUM(D116:D118)</f>
        <v>0</v>
      </c>
      <c r="E115" s="242">
        <v>0</v>
      </c>
      <c r="F115" s="242">
        <f>SUM(C115/C135)*100</f>
        <v>0</v>
      </c>
      <c r="G115" s="242">
        <f>SUM(D115/D135)*100</f>
        <v>0</v>
      </c>
    </row>
    <row r="116" spans="1:8" ht="15" x14ac:dyDescent="0.25">
      <c r="A116" s="221"/>
      <c r="B116" s="276" t="s">
        <v>79</v>
      </c>
      <c r="C116" s="279">
        <v>0</v>
      </c>
      <c r="D116" s="279">
        <v>0</v>
      </c>
      <c r="E116" s="256">
        <v>0</v>
      </c>
      <c r="F116" s="256">
        <f>SUM(C116/C135)*100</f>
        <v>0</v>
      </c>
      <c r="G116" s="256">
        <f>SUM(D116/D135)*100</f>
        <v>0</v>
      </c>
      <c r="H116" s="287"/>
    </row>
    <row r="117" spans="1:8" ht="15" x14ac:dyDescent="0.25">
      <c r="A117" s="221"/>
      <c r="B117" s="270" t="s">
        <v>99</v>
      </c>
      <c r="C117" s="279">
        <v>0</v>
      </c>
      <c r="D117" s="279">
        <v>0</v>
      </c>
      <c r="E117" s="256">
        <v>0</v>
      </c>
      <c r="F117" s="256">
        <f>SUM(C117/C135)*100</f>
        <v>0</v>
      </c>
      <c r="G117" s="256">
        <f>SUM(D117/D135)*100</f>
        <v>0</v>
      </c>
      <c r="H117" s="287"/>
    </row>
    <row r="118" spans="1:8" ht="15" x14ac:dyDescent="0.25">
      <c r="A118" s="221"/>
      <c r="B118" s="270" t="s">
        <v>196</v>
      </c>
      <c r="C118" s="279">
        <v>0</v>
      </c>
      <c r="D118" s="279">
        <v>0</v>
      </c>
      <c r="E118" s="256">
        <v>0</v>
      </c>
      <c r="F118" s="256">
        <f>SUM(C118/C135)*100</f>
        <v>0</v>
      </c>
      <c r="G118" s="256">
        <f>SUM(D118/D135)*100</f>
        <v>0</v>
      </c>
      <c r="H118" s="287"/>
    </row>
    <row r="119" spans="1:8" ht="15" x14ac:dyDescent="0.25">
      <c r="A119" s="221"/>
      <c r="B119" s="278" t="s">
        <v>332</v>
      </c>
      <c r="C119" s="255">
        <f>SUM(C120:C122)</f>
        <v>146000</v>
      </c>
      <c r="D119" s="255">
        <f>SUM(D120:D122)</f>
        <v>105564</v>
      </c>
      <c r="E119" s="242">
        <f>SUM(D119/C119)*100</f>
        <v>72.304109589041104</v>
      </c>
      <c r="F119" s="242">
        <f>SUM(C119/C135)*100</f>
        <v>0.141917278323656</v>
      </c>
      <c r="G119" s="242">
        <f>SUM(D119/D135)*100</f>
        <v>0.12786943257133782</v>
      </c>
    </row>
    <row r="120" spans="1:8" ht="15" x14ac:dyDescent="0.25">
      <c r="A120" s="221"/>
      <c r="B120" s="276" t="s">
        <v>79</v>
      </c>
      <c r="C120" s="279">
        <v>0</v>
      </c>
      <c r="D120" s="279">
        <v>0</v>
      </c>
      <c r="E120" s="256">
        <v>0</v>
      </c>
      <c r="F120" s="256">
        <f>SUM(C120/C135)*100</f>
        <v>0</v>
      </c>
      <c r="G120" s="256">
        <f>SUM(D120/D135)*100</f>
        <v>0</v>
      </c>
    </row>
    <row r="121" spans="1:8" ht="15" x14ac:dyDescent="0.25">
      <c r="A121" s="221"/>
      <c r="B121" s="270" t="s">
        <v>99</v>
      </c>
      <c r="C121" s="279">
        <v>0</v>
      </c>
      <c r="D121" s="279">
        <v>0</v>
      </c>
      <c r="E121" s="256">
        <v>0</v>
      </c>
      <c r="F121" s="256">
        <f>SUM(C121/C135)*100</f>
        <v>0</v>
      </c>
      <c r="G121" s="256">
        <f>SUM(D121/D135)*100</f>
        <v>0</v>
      </c>
    </row>
    <row r="122" spans="1:8" ht="15" x14ac:dyDescent="0.25">
      <c r="A122" s="221"/>
      <c r="B122" s="247" t="s">
        <v>196</v>
      </c>
      <c r="C122" s="279">
        <v>146000</v>
      </c>
      <c r="D122" s="279">
        <f>SUM(D126+D130+D134)</f>
        <v>105564</v>
      </c>
      <c r="E122" s="256">
        <f>SUM(D122/C122)*100</f>
        <v>72.304109589041104</v>
      </c>
      <c r="F122" s="256">
        <f>SUM(C122/C135)*100</f>
        <v>0.141917278323656</v>
      </c>
      <c r="G122" s="256">
        <f>SUM(D122/D135)*100</f>
        <v>0.12786943257133782</v>
      </c>
    </row>
    <row r="123" spans="1:8" s="252" customFormat="1" ht="15" x14ac:dyDescent="0.25">
      <c r="A123" s="221"/>
      <c r="B123" s="250" t="s">
        <v>369</v>
      </c>
      <c r="C123" s="222">
        <f>SUM(C124:C126)</f>
        <v>146000</v>
      </c>
      <c r="D123" s="222">
        <f>SUM(D124:D126)</f>
        <v>105564</v>
      </c>
      <c r="E123" s="242">
        <f>SUM(D123/C123)*100</f>
        <v>72.304109589041104</v>
      </c>
      <c r="F123" s="242">
        <f>SUM(C123/C135)*100</f>
        <v>0.141917278323656</v>
      </c>
      <c r="G123" s="242">
        <f>SUM(D123/D135)*100</f>
        <v>0.12786943257133782</v>
      </c>
    </row>
    <row r="124" spans="1:8" ht="15" x14ac:dyDescent="0.25">
      <c r="A124" s="221"/>
      <c r="B124" s="276" t="s">
        <v>79</v>
      </c>
      <c r="C124" s="279">
        <v>0</v>
      </c>
      <c r="D124" s="279">
        <v>0</v>
      </c>
      <c r="E124" s="256">
        <v>0</v>
      </c>
      <c r="F124" s="256">
        <f>SUM(C124/C135)*100</f>
        <v>0</v>
      </c>
      <c r="G124" s="256">
        <f>SUM(D124/D135)*100</f>
        <v>0</v>
      </c>
    </row>
    <row r="125" spans="1:8" ht="15" x14ac:dyDescent="0.25">
      <c r="A125" s="221"/>
      <c r="B125" s="270" t="s">
        <v>99</v>
      </c>
      <c r="C125" s="279">
        <v>0</v>
      </c>
      <c r="D125" s="279">
        <v>0</v>
      </c>
      <c r="E125" s="256">
        <v>0</v>
      </c>
      <c r="F125" s="256">
        <f>SUM(C125/C135)*100</f>
        <v>0</v>
      </c>
      <c r="G125" s="256">
        <f>SUM(D125/D135)*100</f>
        <v>0</v>
      </c>
    </row>
    <row r="126" spans="1:8" ht="15" x14ac:dyDescent="0.25">
      <c r="A126" s="221"/>
      <c r="B126" s="247" t="s">
        <v>196</v>
      </c>
      <c r="C126" s="279">
        <v>146000</v>
      </c>
      <c r="D126" s="279">
        <v>105564</v>
      </c>
      <c r="E126" s="256">
        <f>SUM(D126/C126)*100</f>
        <v>72.304109589041104</v>
      </c>
      <c r="F126" s="256">
        <f>SUM(C126/C135)*100</f>
        <v>0.141917278323656</v>
      </c>
      <c r="G126" s="256">
        <f>SUM(D126/D135)*100</f>
        <v>0.12786943257133782</v>
      </c>
    </row>
    <row r="127" spans="1:8" s="252" customFormat="1" ht="15" x14ac:dyDescent="0.25">
      <c r="A127" s="221"/>
      <c r="B127" s="250" t="s">
        <v>333</v>
      </c>
      <c r="C127" s="222">
        <v>0</v>
      </c>
      <c r="D127" s="222">
        <f>SUM(D128:D130)</f>
        <v>0</v>
      </c>
      <c r="E127" s="242">
        <v>0</v>
      </c>
      <c r="F127" s="242">
        <f>SUM(C127/C135)*100</f>
        <v>0</v>
      </c>
      <c r="G127" s="242">
        <f>SUM(D127/D135)*100</f>
        <v>0</v>
      </c>
    </row>
    <row r="128" spans="1:8" ht="15" x14ac:dyDescent="0.25">
      <c r="A128" s="221"/>
      <c r="B128" s="276" t="s">
        <v>79</v>
      </c>
      <c r="C128" s="279">
        <v>0</v>
      </c>
      <c r="D128" s="279">
        <v>0</v>
      </c>
      <c r="E128" s="256">
        <v>0</v>
      </c>
      <c r="F128" s="256">
        <f>SUM(C128/C135)*100</f>
        <v>0</v>
      </c>
      <c r="G128" s="256">
        <f>SUM(D128/D135)*100</f>
        <v>0</v>
      </c>
    </row>
    <row r="129" spans="1:9" ht="15" x14ac:dyDescent="0.25">
      <c r="A129" s="221"/>
      <c r="B129" s="270" t="s">
        <v>99</v>
      </c>
      <c r="C129" s="279">
        <v>0</v>
      </c>
      <c r="D129" s="279">
        <v>0</v>
      </c>
      <c r="E129" s="256">
        <v>0</v>
      </c>
      <c r="F129" s="256">
        <f>SUM(C129/C135)*100</f>
        <v>0</v>
      </c>
      <c r="G129" s="256">
        <f>SUM(D129/D135)*100</f>
        <v>0</v>
      </c>
    </row>
    <row r="130" spans="1:9" ht="15" x14ac:dyDescent="0.25">
      <c r="A130" s="221"/>
      <c r="B130" s="247" t="s">
        <v>196</v>
      </c>
      <c r="C130" s="279">
        <v>0</v>
      </c>
      <c r="D130" s="279">
        <v>0</v>
      </c>
      <c r="E130" s="256">
        <v>0</v>
      </c>
      <c r="F130" s="256">
        <f>SUM(C130/C135)*100</f>
        <v>0</v>
      </c>
      <c r="G130" s="256">
        <f>SUM(D130/D135)*100</f>
        <v>0</v>
      </c>
    </row>
    <row r="131" spans="1:9" s="252" customFormat="1" ht="15" x14ac:dyDescent="0.25">
      <c r="A131" s="221"/>
      <c r="B131" s="250" t="s">
        <v>370</v>
      </c>
      <c r="C131" s="222">
        <v>0</v>
      </c>
      <c r="D131" s="222">
        <f>SUM(D132:D134)</f>
        <v>0</v>
      </c>
      <c r="E131" s="242">
        <v>0</v>
      </c>
      <c r="F131" s="242">
        <f>SUM(C131/C135)*100</f>
        <v>0</v>
      </c>
      <c r="G131" s="242">
        <f>SUM(D131/D135)*100</f>
        <v>0</v>
      </c>
    </row>
    <row r="132" spans="1:9" ht="15" x14ac:dyDescent="0.25">
      <c r="A132" s="221"/>
      <c r="B132" s="276" t="s">
        <v>79</v>
      </c>
      <c r="C132" s="279">
        <v>0</v>
      </c>
      <c r="D132" s="279">
        <v>0</v>
      </c>
      <c r="E132" s="256">
        <v>0</v>
      </c>
      <c r="F132" s="256">
        <f>SUM(C132/C135)*100</f>
        <v>0</v>
      </c>
      <c r="G132" s="256">
        <f>SUM(D132/D135)*100</f>
        <v>0</v>
      </c>
    </row>
    <row r="133" spans="1:9" ht="15" x14ac:dyDescent="0.25">
      <c r="A133" s="221"/>
      <c r="B133" s="270" t="s">
        <v>99</v>
      </c>
      <c r="C133" s="279">
        <v>0</v>
      </c>
      <c r="D133" s="279">
        <v>0</v>
      </c>
      <c r="E133" s="256">
        <v>0</v>
      </c>
      <c r="F133" s="256">
        <f>SUM(C133/C135)*100</f>
        <v>0</v>
      </c>
      <c r="G133" s="256">
        <f>SUM(D133/D135)*100</f>
        <v>0</v>
      </c>
    </row>
    <row r="134" spans="1:9" ht="15.75" thickBot="1" x14ac:dyDescent="0.3">
      <c r="A134" s="221"/>
      <c r="B134" s="247" t="s">
        <v>196</v>
      </c>
      <c r="C134" s="279">
        <v>0</v>
      </c>
      <c r="D134" s="279">
        <v>0</v>
      </c>
      <c r="E134" s="256">
        <v>0</v>
      </c>
      <c r="F134" s="256">
        <f>SUM(C134/C135)*100</f>
        <v>0</v>
      </c>
      <c r="G134" s="256">
        <f>SUM(D134/D135)*100</f>
        <v>0</v>
      </c>
    </row>
    <row r="135" spans="1:9" ht="15.75" thickBot="1" x14ac:dyDescent="0.3">
      <c r="A135" s="280"/>
      <c r="B135" s="258" t="s">
        <v>5</v>
      </c>
      <c r="C135" s="297">
        <f>SUM(C12+C16+C20+C24+C28+C35+C39+C48+C56+C60+C63)</f>
        <v>102876832</v>
      </c>
      <c r="D135" s="297">
        <f>SUM(D12+D16+D20+D24+D28+D35+D39+D48+D56+D63)</f>
        <v>82556087</v>
      </c>
      <c r="E135" s="261">
        <f>D135/C135*100</f>
        <v>80.247501206102456</v>
      </c>
      <c r="F135" s="298">
        <f>SUM(F12+F16+F20+F24+F28+F35+F39+F48+F60+F56+F58+F63)</f>
        <v>100.00000000000001</v>
      </c>
      <c r="G135" s="299">
        <f>SUM(G12+G16+G20+G24+G28+G35+G39+G48+G60+G56+G58+G63)</f>
        <v>100</v>
      </c>
    </row>
    <row r="136" spans="1:9" ht="15.75" thickBot="1" x14ac:dyDescent="0.3">
      <c r="A136" s="280" t="s">
        <v>20</v>
      </c>
      <c r="B136" s="281" t="s">
        <v>16</v>
      </c>
      <c r="C136" s="259">
        <f>SUM(C13+C17+C21+C25+C29+C40+C49+C64)</f>
        <v>61611102</v>
      </c>
      <c r="D136" s="259">
        <f>SUM(D13+D17+D21+D25+D29+D40+D49+D64)</f>
        <v>57273963</v>
      </c>
      <c r="E136" s="260">
        <f>SUM(D136/C136)*100</f>
        <v>92.960458652403261</v>
      </c>
      <c r="F136" s="260">
        <f>SUM(F13+F17+F21+F25+F29+F40+F49+F61+F64)</f>
        <v>59.888218564117537</v>
      </c>
      <c r="G136" s="282">
        <f>SUM(G13+G17+G21+G25+G29+G40+G49+G61+G64)</f>
        <v>69.375820828329708</v>
      </c>
    </row>
    <row r="137" spans="1:9" ht="15.75" thickBot="1" x14ac:dyDescent="0.3">
      <c r="A137" s="280">
        <v>2</v>
      </c>
      <c r="B137" s="281" t="s">
        <v>99</v>
      </c>
      <c r="C137" s="259">
        <f>SUM(C14+C18+C22+C26+C31+C43+C65)</f>
        <v>2405750</v>
      </c>
      <c r="D137" s="259">
        <f>SUM(D14+D22+D26+D31+D43+D65)</f>
        <v>1721395</v>
      </c>
      <c r="E137" s="260">
        <f>SUM(D137/C137)*100</f>
        <v>71.553361737503892</v>
      </c>
      <c r="F137" s="282">
        <f>SUM(F14+F18+F22+F26+F31+F43+F65)</f>
        <v>2.3384759748433934</v>
      </c>
      <c r="G137" s="282">
        <f>SUM(G14+G18+G22+G26+G31+G43+G65)</f>
        <v>2.0851218396530831</v>
      </c>
    </row>
    <row r="138" spans="1:9" ht="15.75" thickBot="1" x14ac:dyDescent="0.3">
      <c r="A138" s="283">
        <v>3</v>
      </c>
      <c r="B138" s="284" t="s">
        <v>196</v>
      </c>
      <c r="C138" s="285">
        <f>SUM(C15+C19+C23+C27+C33+C36+C45+C52+C57+C62+C66)</f>
        <v>38859980</v>
      </c>
      <c r="D138" s="285">
        <f>SUM(D15+D23+D27+D33+D36+D45+D52+D57+D66)</f>
        <v>23560729</v>
      </c>
      <c r="E138" s="286">
        <f>SUM(D138/C138)*100</f>
        <v>60.62980217694399</v>
      </c>
      <c r="F138" s="286">
        <f>SUM(F15+F19+F23+F27+F33+F36+F45+F52+F62+F57+F59+F66)</f>
        <v>37.773305461039087</v>
      </c>
      <c r="G138" s="286">
        <f>SUM(G15+G19+G23+G27+G33+G36+G45+G52+G62+G57+G59+G66)</f>
        <v>28.539057332017201</v>
      </c>
    </row>
    <row r="142" spans="1:9" x14ac:dyDescent="0.2">
      <c r="I142" s="220" t="s">
        <v>415</v>
      </c>
    </row>
  </sheetData>
  <phoneticPr fontId="0" type="noConversion"/>
  <pageMargins left="0.74803149606299213" right="0.74803149606299213" top="0.98425196850393704" bottom="0.49" header="0.51181102362204722" footer="0.2"/>
  <pageSetup scale="65" orientation="portrait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7"/>
  <sheetViews>
    <sheetView zoomScaleNormal="73" workbookViewId="0">
      <pane xSplit="3" ySplit="15" topLeftCell="D220" activePane="bottomRight" state="frozen"/>
      <selection pane="topRight" activeCell="D1" sqref="D1"/>
      <selection pane="bottomLeft" activeCell="A13" sqref="A13"/>
      <selection pane="bottomRight" activeCell="L18" sqref="L18"/>
    </sheetView>
  </sheetViews>
  <sheetFormatPr defaultRowHeight="12.75" x14ac:dyDescent="0.2"/>
  <cols>
    <col min="1" max="1" width="5.28515625" style="287" customWidth="1"/>
    <col min="2" max="2" width="51.140625" style="287" customWidth="1"/>
    <col min="3" max="3" width="8.85546875" style="287" customWidth="1"/>
    <col min="4" max="4" width="14" style="287" customWidth="1"/>
    <col min="5" max="5" width="13" style="287" customWidth="1"/>
    <col min="6" max="6" width="12.28515625" style="287" customWidth="1"/>
    <col min="7" max="7" width="15.85546875" style="287" customWidth="1"/>
    <col min="8" max="8" width="14.5703125" style="287" customWidth="1"/>
    <col min="9" max="9" width="9.85546875" style="287" customWidth="1"/>
    <col min="10" max="10" width="10.85546875" style="287" customWidth="1"/>
    <col min="11" max="11" width="13" style="287" customWidth="1"/>
    <col min="12" max="12" width="15.85546875" style="287" customWidth="1"/>
    <col min="13" max="13" width="11.140625" style="287" customWidth="1"/>
    <col min="14" max="14" width="10.5703125" style="287" customWidth="1"/>
    <col min="15" max="15" width="10" style="287" customWidth="1"/>
    <col min="16" max="16" width="9.28515625" style="287" customWidth="1"/>
    <col min="17" max="17" width="8" style="287" customWidth="1"/>
    <col min="18" max="16384" width="9.140625" style="287"/>
  </cols>
  <sheetData>
    <row r="1" spans="1:9" x14ac:dyDescent="0.2">
      <c r="E1" s="252" t="s">
        <v>184</v>
      </c>
    </row>
    <row r="2" spans="1:9" x14ac:dyDescent="0.2">
      <c r="E2" s="252"/>
    </row>
    <row r="3" spans="1:9" x14ac:dyDescent="0.2">
      <c r="E3" s="252"/>
    </row>
    <row r="5" spans="1:9" x14ac:dyDescent="0.2">
      <c r="B5" s="252" t="s">
        <v>430</v>
      </c>
    </row>
    <row r="6" spans="1:9" x14ac:dyDescent="0.2">
      <c r="B6" s="252" t="s">
        <v>326</v>
      </c>
    </row>
    <row r="7" spans="1:9" x14ac:dyDescent="0.2">
      <c r="B7" s="252"/>
    </row>
    <row r="8" spans="1:9" x14ac:dyDescent="0.2">
      <c r="B8" s="252"/>
    </row>
    <row r="9" spans="1:9" ht="13.5" thickBot="1" x14ac:dyDescent="0.25"/>
    <row r="10" spans="1:9" x14ac:dyDescent="0.2">
      <c r="A10" s="303" t="s">
        <v>0</v>
      </c>
      <c r="B10" s="303"/>
      <c r="C10" s="303"/>
      <c r="D10" s="303" t="s">
        <v>125</v>
      </c>
      <c r="E10" s="304" t="s">
        <v>7</v>
      </c>
      <c r="F10" s="305" t="s">
        <v>126</v>
      </c>
      <c r="G10" s="303" t="s">
        <v>237</v>
      </c>
      <c r="H10" s="303" t="s">
        <v>237</v>
      </c>
    </row>
    <row r="11" spans="1:9" x14ac:dyDescent="0.2">
      <c r="A11" s="308" t="s">
        <v>2</v>
      </c>
      <c r="B11" s="308" t="s">
        <v>132</v>
      </c>
      <c r="C11" s="308" t="s">
        <v>33</v>
      </c>
      <c r="D11" s="308" t="s">
        <v>62</v>
      </c>
      <c r="E11" s="309" t="s">
        <v>65</v>
      </c>
      <c r="F11" s="307" t="s">
        <v>3</v>
      </c>
      <c r="G11" s="308" t="s">
        <v>65</v>
      </c>
      <c r="H11" s="308" t="s">
        <v>65</v>
      </c>
    </row>
    <row r="12" spans="1:9" x14ac:dyDescent="0.2">
      <c r="A12" s="308"/>
      <c r="B12" s="308"/>
      <c r="C12" s="308"/>
      <c r="D12" s="308" t="s">
        <v>306</v>
      </c>
      <c r="E12" s="309" t="s">
        <v>406</v>
      </c>
      <c r="F12" s="307" t="s">
        <v>127</v>
      </c>
      <c r="G12" s="308" t="s">
        <v>66</v>
      </c>
      <c r="H12" s="308" t="s">
        <v>67</v>
      </c>
    </row>
    <row r="13" spans="1:9" x14ac:dyDescent="0.2">
      <c r="A13" s="308" t="s">
        <v>1</v>
      </c>
      <c r="B13" s="308"/>
      <c r="C13" s="308"/>
      <c r="D13" s="308" t="s">
        <v>433</v>
      </c>
      <c r="E13" s="309" t="s">
        <v>433</v>
      </c>
      <c r="F13" s="307"/>
      <c r="G13" s="308"/>
      <c r="H13" s="308"/>
      <c r="I13" s="389"/>
    </row>
    <row r="14" spans="1:9" ht="13.5" thickBot="1" x14ac:dyDescent="0.25">
      <c r="A14" s="308"/>
      <c r="B14" s="308"/>
      <c r="C14" s="307"/>
      <c r="D14" s="310" t="s">
        <v>362</v>
      </c>
      <c r="E14" s="309" t="s">
        <v>362</v>
      </c>
      <c r="F14" s="309"/>
      <c r="G14" s="308"/>
      <c r="H14" s="329"/>
      <c r="I14" s="389"/>
    </row>
    <row r="15" spans="1:9" ht="13.5" thickBot="1" x14ac:dyDescent="0.25">
      <c r="A15" s="311">
        <v>1</v>
      </c>
      <c r="B15" s="311">
        <v>2</v>
      </c>
      <c r="C15" s="330">
        <v>3</v>
      </c>
      <c r="D15" s="331">
        <v>4</v>
      </c>
      <c r="E15" s="332">
        <v>5</v>
      </c>
      <c r="F15" s="333">
        <v>6</v>
      </c>
      <c r="G15" s="311">
        <v>7</v>
      </c>
      <c r="H15" s="334">
        <v>8</v>
      </c>
      <c r="I15" s="389"/>
    </row>
    <row r="16" spans="1:9" x14ac:dyDescent="0.2">
      <c r="A16" s="390">
        <v>1</v>
      </c>
      <c r="B16" s="391" t="s">
        <v>142</v>
      </c>
      <c r="C16" s="390" t="s">
        <v>128</v>
      </c>
      <c r="D16" s="392">
        <f>SUM(D19+D18+D17)</f>
        <v>41530297</v>
      </c>
      <c r="E16" s="392">
        <f>SUM(E17+E18+E19)</f>
        <v>40479208</v>
      </c>
      <c r="F16" s="393">
        <f t="shared" ref="F16:F50" si="0">SUM(E16/D16)*100</f>
        <v>97.469103098395848</v>
      </c>
      <c r="G16" s="393">
        <f>SUM(D16/$D$224)*100</f>
        <v>40.368950124747229</v>
      </c>
      <c r="H16" s="393">
        <f>SUM(E16/$E$224)*100</f>
        <v>49.032372379761654</v>
      </c>
      <c r="I16" s="389"/>
    </row>
    <row r="17" spans="1:8" x14ac:dyDescent="0.2">
      <c r="A17" s="390"/>
      <c r="B17" s="391" t="s">
        <v>79</v>
      </c>
      <c r="C17" s="390"/>
      <c r="D17" s="394">
        <v>35309681</v>
      </c>
      <c r="E17" s="394">
        <v>34290975</v>
      </c>
      <c r="F17" s="395">
        <f t="shared" si="0"/>
        <v>97.114938534845436</v>
      </c>
      <c r="G17" s="395">
        <f>SUM(D17/D224)*100</f>
        <v>34.322286479428136</v>
      </c>
      <c r="H17" s="393">
        <f t="shared" ref="H17:H80" si="1">SUM(E17/$E$224)*100</f>
        <v>41.536579852676397</v>
      </c>
    </row>
    <row r="18" spans="1:8" x14ac:dyDescent="0.2">
      <c r="A18" s="390"/>
      <c r="B18" s="391" t="s">
        <v>183</v>
      </c>
      <c r="C18" s="390"/>
      <c r="D18" s="394">
        <v>486532</v>
      </c>
      <c r="E18" s="394">
        <v>423489</v>
      </c>
      <c r="F18" s="395">
        <f t="shared" si="0"/>
        <v>87.042373369069253</v>
      </c>
      <c r="G18" s="395">
        <f>SUM(D18/D224)*100</f>
        <v>0.4729266935435959</v>
      </c>
      <c r="H18" s="393">
        <f t="shared" si="1"/>
        <v>0.51297126037478014</v>
      </c>
    </row>
    <row r="19" spans="1:8" x14ac:dyDescent="0.2">
      <c r="A19" s="390"/>
      <c r="B19" s="391" t="s">
        <v>197</v>
      </c>
      <c r="C19" s="390"/>
      <c r="D19" s="394">
        <v>5734084</v>
      </c>
      <c r="E19" s="394">
        <v>5764744</v>
      </c>
      <c r="F19" s="395">
        <f t="shared" si="0"/>
        <v>100.5346974338011</v>
      </c>
      <c r="G19" s="395">
        <f>SUM(D19/D224)*100</f>
        <v>5.5737369517754978</v>
      </c>
      <c r="H19" s="393">
        <f t="shared" si="1"/>
        <v>6.9828212667104737</v>
      </c>
    </row>
    <row r="20" spans="1:8" x14ac:dyDescent="0.2">
      <c r="A20" s="390">
        <v>2</v>
      </c>
      <c r="B20" s="391" t="s">
        <v>143</v>
      </c>
      <c r="C20" s="390" t="s">
        <v>129</v>
      </c>
      <c r="D20" s="394">
        <f>SUM(D23+D22+D21)</f>
        <v>7596404</v>
      </c>
      <c r="E20" s="394">
        <f>SUM(E23+E22+E21)</f>
        <v>6792368</v>
      </c>
      <c r="F20" s="395">
        <f t="shared" si="0"/>
        <v>89.415570841150625</v>
      </c>
      <c r="G20" s="395">
        <f>SUM(D20/D224)*100</f>
        <v>7.3839793200474917</v>
      </c>
      <c r="H20" s="393">
        <f t="shared" si="1"/>
        <v>8.2275798754851355</v>
      </c>
    </row>
    <row r="21" spans="1:8" x14ac:dyDescent="0.2">
      <c r="A21" s="390"/>
      <c r="B21" s="391" t="s">
        <v>79</v>
      </c>
      <c r="C21" s="390"/>
      <c r="D21" s="394">
        <v>6206370</v>
      </c>
      <c r="E21" s="394">
        <v>5482018</v>
      </c>
      <c r="F21" s="395">
        <f t="shared" si="0"/>
        <v>88.328894345648095</v>
      </c>
      <c r="G21" s="395">
        <f>SUM(D21/D224)*100</f>
        <v>6.0328160182848558</v>
      </c>
      <c r="H21" s="393">
        <f t="shared" si="1"/>
        <v>6.6403559073724026</v>
      </c>
    </row>
    <row r="22" spans="1:8" x14ac:dyDescent="0.2">
      <c r="A22" s="390"/>
      <c r="B22" s="391" t="s">
        <v>417</v>
      </c>
      <c r="C22" s="390"/>
      <c r="D22" s="394">
        <v>209082</v>
      </c>
      <c r="E22" s="394">
        <v>203092</v>
      </c>
      <c r="F22" s="395">
        <f t="shared" si="0"/>
        <v>97.135095321452823</v>
      </c>
      <c r="G22" s="395">
        <f>SUM(D22/D224)*100</f>
        <v>0.20323526292100441</v>
      </c>
      <c r="H22" s="393">
        <f t="shared" si="1"/>
        <v>0.24600487666039694</v>
      </c>
    </row>
    <row r="23" spans="1:8" x14ac:dyDescent="0.2">
      <c r="A23" s="390"/>
      <c r="B23" s="391" t="s">
        <v>197</v>
      </c>
      <c r="C23" s="390"/>
      <c r="D23" s="394">
        <v>1180952</v>
      </c>
      <c r="E23" s="394">
        <v>1107258</v>
      </c>
      <c r="F23" s="395">
        <f t="shared" si="0"/>
        <v>93.759780245090397</v>
      </c>
      <c r="G23" s="395">
        <f>SUM(D23/D224)*100</f>
        <v>1.1479280388416315</v>
      </c>
      <c r="H23" s="393">
        <f t="shared" si="1"/>
        <v>1.3412190914523359</v>
      </c>
    </row>
    <row r="24" spans="1:8" x14ac:dyDescent="0.2">
      <c r="A24" s="390">
        <v>3</v>
      </c>
      <c r="B24" s="391" t="s">
        <v>144</v>
      </c>
      <c r="C24" s="396" t="s">
        <v>257</v>
      </c>
      <c r="D24" s="394">
        <f>SUM(D27+D26+D25)</f>
        <v>5654342</v>
      </c>
      <c r="E24" s="394">
        <f>SUM(E27+E26+E25)</f>
        <v>5446017</v>
      </c>
      <c r="F24" s="395">
        <f t="shared" si="0"/>
        <v>96.315663254893323</v>
      </c>
      <c r="G24" s="395">
        <f>SUM(D24/D224)*100</f>
        <v>5.496224844870806</v>
      </c>
      <c r="H24" s="393">
        <f t="shared" si="1"/>
        <v>6.5967479781351566</v>
      </c>
    </row>
    <row r="25" spans="1:8" x14ac:dyDescent="0.2">
      <c r="A25" s="390"/>
      <c r="B25" s="391" t="s">
        <v>79</v>
      </c>
      <c r="C25" s="390"/>
      <c r="D25" s="394">
        <v>4761234</v>
      </c>
      <c r="E25" s="394">
        <v>4563819</v>
      </c>
      <c r="F25" s="395">
        <f t="shared" si="0"/>
        <v>95.853700952316146</v>
      </c>
      <c r="G25" s="395">
        <f>SUM(D25/D224)*100</f>
        <v>4.6280915804250267</v>
      </c>
      <c r="H25" s="393">
        <f t="shared" si="1"/>
        <v>5.5281435516680917</v>
      </c>
    </row>
    <row r="26" spans="1:8" x14ac:dyDescent="0.2">
      <c r="A26" s="390"/>
      <c r="B26" s="391" t="s">
        <v>183</v>
      </c>
      <c r="C26" s="390"/>
      <c r="D26" s="394">
        <v>58751</v>
      </c>
      <c r="E26" s="394">
        <v>48435</v>
      </c>
      <c r="F26" s="395">
        <f t="shared" si="0"/>
        <v>82.441149937873391</v>
      </c>
      <c r="G26" s="395">
        <f>SUM(D26/D224)*100</f>
        <v>5.7108096019130916E-2</v>
      </c>
      <c r="H26" s="393">
        <f t="shared" si="1"/>
        <v>5.8669205094471114E-2</v>
      </c>
    </row>
    <row r="27" spans="1:8" x14ac:dyDescent="0.2">
      <c r="A27" s="390"/>
      <c r="B27" s="391" t="s">
        <v>197</v>
      </c>
      <c r="C27" s="390"/>
      <c r="D27" s="394">
        <v>834357</v>
      </c>
      <c r="E27" s="394">
        <v>833763</v>
      </c>
      <c r="F27" s="395">
        <f t="shared" si="0"/>
        <v>99.928807452924829</v>
      </c>
      <c r="G27" s="395">
        <f>SUM(D27/D224)*100</f>
        <v>0.81102516842664829</v>
      </c>
      <c r="H27" s="393">
        <f t="shared" si="1"/>
        <v>1.0099352213725925</v>
      </c>
    </row>
    <row r="28" spans="1:8" x14ac:dyDescent="0.2">
      <c r="A28" s="390" t="s">
        <v>191</v>
      </c>
      <c r="B28" s="391" t="s">
        <v>192</v>
      </c>
      <c r="C28" s="396" t="s">
        <v>258</v>
      </c>
      <c r="D28" s="394">
        <f>SUM(D29:D31)</f>
        <v>945442</v>
      </c>
      <c r="E28" s="394">
        <f>SUM(E31+E30+E29)</f>
        <v>918263</v>
      </c>
      <c r="F28" s="395">
        <f t="shared" si="0"/>
        <v>97.125259931333702</v>
      </c>
      <c r="G28" s="395">
        <f>SUM(D28/D224)*100</f>
        <v>0.91900380447173957</v>
      </c>
      <c r="H28" s="393">
        <f t="shared" si="1"/>
        <v>1.1122898787584252</v>
      </c>
    </row>
    <row r="29" spans="1:8" x14ac:dyDescent="0.2">
      <c r="A29" s="390"/>
      <c r="B29" s="391" t="s">
        <v>79</v>
      </c>
      <c r="C29" s="390"/>
      <c r="D29" s="394">
        <v>931578</v>
      </c>
      <c r="E29" s="394">
        <v>907137</v>
      </c>
      <c r="F29" s="395">
        <f t="shared" si="0"/>
        <v>97.376387162427619</v>
      </c>
      <c r="G29" s="395">
        <f>SUM(D29/D224)*100</f>
        <v>0.90552749524790954</v>
      </c>
      <c r="H29" s="393">
        <f t="shared" si="1"/>
        <v>1.0988129803196705</v>
      </c>
    </row>
    <row r="30" spans="1:8" x14ac:dyDescent="0.2">
      <c r="A30" s="390"/>
      <c r="B30" s="391" t="s">
        <v>183</v>
      </c>
      <c r="C30" s="390"/>
      <c r="D30" s="394">
        <v>336</v>
      </c>
      <c r="E30" s="394">
        <v>336</v>
      </c>
      <c r="F30" s="395">
        <f t="shared" si="0"/>
        <v>100</v>
      </c>
      <c r="G30" s="395">
        <f>SUM(D30/D224)*100</f>
        <v>3.2660414737498914E-4</v>
      </c>
      <c r="H30" s="393">
        <f t="shared" si="1"/>
        <v>4.0699603410224616E-4</v>
      </c>
    </row>
    <row r="31" spans="1:8" x14ac:dyDescent="0.2">
      <c r="A31" s="390"/>
      <c r="B31" s="391" t="s">
        <v>197</v>
      </c>
      <c r="C31" s="390"/>
      <c r="D31" s="394">
        <v>13528</v>
      </c>
      <c r="E31" s="394">
        <v>10790</v>
      </c>
      <c r="F31" s="395">
        <f t="shared" si="0"/>
        <v>79.760496747486698</v>
      </c>
      <c r="G31" s="395">
        <f>SUM(D31/D224)*100</f>
        <v>1.314970507645492E-2</v>
      </c>
      <c r="H31" s="393">
        <f t="shared" si="1"/>
        <v>1.3069902404652488E-2</v>
      </c>
    </row>
    <row r="32" spans="1:8" x14ac:dyDescent="0.2">
      <c r="A32" s="390">
        <v>5</v>
      </c>
      <c r="B32" s="391" t="s">
        <v>145</v>
      </c>
      <c r="C32" s="396" t="s">
        <v>259</v>
      </c>
      <c r="D32" s="394">
        <f>SUM(D33:D35)</f>
        <v>2287371</v>
      </c>
      <c r="E32" s="394">
        <f>SUM(E35+E34+E33)</f>
        <v>2220149</v>
      </c>
      <c r="F32" s="395">
        <f t="shared" si="0"/>
        <v>97.061167602457147</v>
      </c>
      <c r="G32" s="395">
        <f>SUM(D32/D224)*100</f>
        <v>2.2234073070990368</v>
      </c>
      <c r="H32" s="393">
        <f t="shared" si="1"/>
        <v>2.6892614229644871</v>
      </c>
    </row>
    <row r="33" spans="1:8" x14ac:dyDescent="0.2">
      <c r="A33" s="390"/>
      <c r="B33" s="391" t="s">
        <v>79</v>
      </c>
      <c r="C33" s="390"/>
      <c r="D33" s="394">
        <v>1922401</v>
      </c>
      <c r="E33" s="394">
        <v>1870474</v>
      </c>
      <c r="F33" s="395">
        <f t="shared" si="0"/>
        <v>97.298846598602466</v>
      </c>
      <c r="G33" s="395">
        <f>SUM(D33/D224)*100</f>
        <v>1.8686432723744837</v>
      </c>
      <c r="H33" s="393">
        <f t="shared" si="1"/>
        <v>2.2657008925338236</v>
      </c>
    </row>
    <row r="34" spans="1:8" x14ac:dyDescent="0.2">
      <c r="A34" s="390"/>
      <c r="B34" s="391" t="s">
        <v>183</v>
      </c>
      <c r="C34" s="390"/>
      <c r="D34" s="394">
        <v>34206</v>
      </c>
      <c r="E34" s="394">
        <v>22365</v>
      </c>
      <c r="F34" s="395">
        <f t="shared" si="0"/>
        <v>65.383266093667785</v>
      </c>
      <c r="G34" s="395">
        <f>SUM(D34/D224)*100</f>
        <v>3.3249468646157382E-2</v>
      </c>
      <c r="H34" s="393">
        <f t="shared" si="1"/>
        <v>2.7090673519930757E-2</v>
      </c>
    </row>
    <row r="35" spans="1:8" x14ac:dyDescent="0.2">
      <c r="A35" s="390"/>
      <c r="B35" s="391" t="s">
        <v>197</v>
      </c>
      <c r="C35" s="390"/>
      <c r="D35" s="394">
        <v>330764</v>
      </c>
      <c r="E35" s="394">
        <v>327310</v>
      </c>
      <c r="F35" s="395">
        <f t="shared" si="0"/>
        <v>98.955750928154217</v>
      </c>
      <c r="G35" s="395">
        <f>SUM(D35/D224)*100</f>
        <v>0.32151456607839557</v>
      </c>
      <c r="H35" s="393">
        <f t="shared" si="1"/>
        <v>0.39646985691073272</v>
      </c>
    </row>
    <row r="36" spans="1:8" x14ac:dyDescent="0.2">
      <c r="A36" s="390">
        <v>6</v>
      </c>
      <c r="B36" s="391" t="s">
        <v>146</v>
      </c>
      <c r="C36" s="396" t="s">
        <v>260</v>
      </c>
      <c r="D36" s="394">
        <f>SUM(D37:D39)</f>
        <v>1120164</v>
      </c>
      <c r="E36" s="394">
        <f>SUM(E39+E38+E37)</f>
        <v>1037850</v>
      </c>
      <c r="F36" s="395">
        <f t="shared" si="0"/>
        <v>92.651611728282646</v>
      </c>
      <c r="G36" s="395">
        <f>SUM(D36/D224)*100</f>
        <v>1.0888399051790396</v>
      </c>
      <c r="H36" s="393">
        <f t="shared" si="1"/>
        <v>1.2571453392649292</v>
      </c>
    </row>
    <row r="37" spans="1:8" x14ac:dyDescent="0.2">
      <c r="A37" s="390"/>
      <c r="B37" s="391" t="s">
        <v>79</v>
      </c>
      <c r="C37" s="390"/>
      <c r="D37" s="394">
        <v>972352</v>
      </c>
      <c r="E37" s="394">
        <v>895897</v>
      </c>
      <c r="F37" s="395">
        <f t="shared" si="0"/>
        <v>92.137106726782065</v>
      </c>
      <c r="G37" s="395">
        <f>SUM(D37/D224)*100</f>
        <v>0.94516129734632581</v>
      </c>
      <c r="H37" s="393">
        <f t="shared" si="1"/>
        <v>1.0851979939407739</v>
      </c>
    </row>
    <row r="38" spans="1:8" x14ac:dyDescent="0.2">
      <c r="A38" s="390"/>
      <c r="B38" s="391" t="s">
        <v>183</v>
      </c>
      <c r="C38" s="390"/>
      <c r="D38" s="394">
        <v>11802</v>
      </c>
      <c r="E38" s="394">
        <v>11700</v>
      </c>
      <c r="F38" s="395">
        <f t="shared" si="0"/>
        <v>99.135739705134711</v>
      </c>
      <c r="G38" s="395">
        <f>SUM(D38/D224)*100</f>
        <v>1.1471970676546494E-2</v>
      </c>
      <c r="H38" s="393">
        <f t="shared" si="1"/>
        <v>1.4172183330346071E-2</v>
      </c>
    </row>
    <row r="39" spans="1:8" x14ac:dyDescent="0.2">
      <c r="A39" s="390"/>
      <c r="B39" s="391" t="s">
        <v>197</v>
      </c>
      <c r="C39" s="390"/>
      <c r="D39" s="394">
        <v>136010</v>
      </c>
      <c r="E39" s="394">
        <v>130253</v>
      </c>
      <c r="F39" s="395">
        <f t="shared" si="0"/>
        <v>95.767222998308938</v>
      </c>
      <c r="G39" s="395">
        <f>SUM(D39/D224)*100</f>
        <v>0.13220663715616748</v>
      </c>
      <c r="H39" s="393">
        <f t="shared" si="1"/>
        <v>0.15777516199380914</v>
      </c>
    </row>
    <row r="40" spans="1:8" x14ac:dyDescent="0.2">
      <c r="A40" s="397"/>
      <c r="B40" s="397" t="s">
        <v>245</v>
      </c>
      <c r="C40" s="397"/>
      <c r="D40" s="398">
        <f t="shared" ref="D40:E43" si="2">SUM(D16+D20+D24+D28+D32+D36)</f>
        <v>59134020</v>
      </c>
      <c r="E40" s="398">
        <f t="shared" si="2"/>
        <v>56893855</v>
      </c>
      <c r="F40" s="399">
        <f t="shared" si="0"/>
        <v>96.211715354376381</v>
      </c>
      <c r="G40" s="399">
        <f>SUM(D40/D224)*100</f>
        <v>57.480405306415349</v>
      </c>
      <c r="H40" s="400">
        <f t="shared" si="1"/>
        <v>68.915396874369776</v>
      </c>
    </row>
    <row r="41" spans="1:8" x14ac:dyDescent="0.2">
      <c r="A41" s="397"/>
      <c r="B41" s="401" t="s">
        <v>79</v>
      </c>
      <c r="C41" s="397"/>
      <c r="D41" s="398">
        <f t="shared" si="2"/>
        <v>50103616</v>
      </c>
      <c r="E41" s="398">
        <f t="shared" si="2"/>
        <v>48010320</v>
      </c>
      <c r="F41" s="399">
        <f t="shared" si="0"/>
        <v>95.8220660161534</v>
      </c>
      <c r="G41" s="399">
        <f>SUM(D41/D224)*100</f>
        <v>48.702526143106738</v>
      </c>
      <c r="H41" s="400">
        <f t="shared" si="1"/>
        <v>58.154791178511168</v>
      </c>
    </row>
    <row r="42" spans="1:8" x14ac:dyDescent="0.2">
      <c r="A42" s="397"/>
      <c r="B42" s="401" t="s">
        <v>183</v>
      </c>
      <c r="C42" s="397"/>
      <c r="D42" s="398">
        <f t="shared" si="2"/>
        <v>800709</v>
      </c>
      <c r="E42" s="398">
        <f t="shared" si="2"/>
        <v>709417</v>
      </c>
      <c r="F42" s="399">
        <f t="shared" si="0"/>
        <v>88.598604486773596</v>
      </c>
      <c r="G42" s="399">
        <f>SUM(D42/D224)*100</f>
        <v>0.77831809595381007</v>
      </c>
      <c r="H42" s="400">
        <f t="shared" si="1"/>
        <v>0.8593151950140272</v>
      </c>
    </row>
    <row r="43" spans="1:8" x14ac:dyDescent="0.2">
      <c r="A43" s="397"/>
      <c r="B43" s="401" t="s">
        <v>197</v>
      </c>
      <c r="C43" s="397"/>
      <c r="D43" s="398">
        <f t="shared" si="2"/>
        <v>8229695</v>
      </c>
      <c r="E43" s="398">
        <f t="shared" si="2"/>
        <v>8174118</v>
      </c>
      <c r="F43" s="399">
        <f t="shared" si="0"/>
        <v>99.324677281478841</v>
      </c>
      <c r="G43" s="399">
        <f>SUM(D43/D224)*100</f>
        <v>7.9995610673547963</v>
      </c>
      <c r="H43" s="400">
        <f t="shared" si="1"/>
        <v>9.9012905008445955</v>
      </c>
    </row>
    <row r="44" spans="1:8" x14ac:dyDescent="0.2">
      <c r="A44" s="397">
        <v>7</v>
      </c>
      <c r="B44" s="397" t="s">
        <v>148</v>
      </c>
      <c r="C44" s="397" t="s">
        <v>134</v>
      </c>
      <c r="D44" s="398">
        <f>SUM(D47+D46+D45)</f>
        <v>22131796</v>
      </c>
      <c r="E44" s="398">
        <f>SUM(E47+E46+E45)</f>
        <v>17491525</v>
      </c>
      <c r="F44" s="399">
        <f t="shared" si="0"/>
        <v>79.033463890594319</v>
      </c>
      <c r="G44" s="399">
        <f>SUM(D44/D224)*100</f>
        <v>21.512905840646415</v>
      </c>
      <c r="H44" s="400">
        <f t="shared" si="1"/>
        <v>21.187444361310391</v>
      </c>
    </row>
    <row r="45" spans="1:8" x14ac:dyDescent="0.2">
      <c r="A45" s="397"/>
      <c r="B45" s="401" t="s">
        <v>79</v>
      </c>
      <c r="C45" s="397"/>
      <c r="D45" s="398">
        <f>SUM(D49+D53+D57+D61+D65+D69+D73+D77+D81+D85+D89+D93+D97+D101+D104+D108)</f>
        <v>7547439</v>
      </c>
      <c r="E45" s="398">
        <f>SUM(E49+E53+E57+E61+E65+E69+E73+E77+E81+E85+E89+E93+E97+E101+E104+E108)</f>
        <v>5832206</v>
      </c>
      <c r="F45" s="399">
        <f t="shared" si="0"/>
        <v>77.273973330556231</v>
      </c>
      <c r="G45" s="399">
        <f>SUM(D45/D224)*100</f>
        <v>7.3363835698206561</v>
      </c>
      <c r="H45" s="400">
        <f t="shared" si="1"/>
        <v>7.0645378335337048</v>
      </c>
    </row>
    <row r="46" spans="1:8" x14ac:dyDescent="0.2">
      <c r="A46" s="397"/>
      <c r="B46" s="401" t="s">
        <v>183</v>
      </c>
      <c r="C46" s="397"/>
      <c r="D46" s="398">
        <f>SUM(D50+D54+D58+D62+D66+D70+D74+D78+D82+D86+D90+D94+D98+D105+D109)</f>
        <v>767246</v>
      </c>
      <c r="E46" s="398">
        <f>SUM(E50+E54+E58+E62+E66+E70+E74+E78+E82+E86+E90+E94+E98+E105+E109)</f>
        <v>367476</v>
      </c>
      <c r="F46" s="399">
        <f t="shared" si="0"/>
        <v>47.895459865545078</v>
      </c>
      <c r="G46" s="399">
        <f>SUM(D46/D224)*100</f>
        <v>0.74579085016925872</v>
      </c>
      <c r="H46" s="400">
        <f t="shared" si="1"/>
        <v>0.44512284115403877</v>
      </c>
    </row>
    <row r="47" spans="1:8" x14ac:dyDescent="0.2">
      <c r="A47" s="397"/>
      <c r="B47" s="401" t="s">
        <v>197</v>
      </c>
      <c r="C47" s="397"/>
      <c r="D47" s="398">
        <f>SUM(D51+D55+D59+D63+D67+D71+D75+D79+D83+D87+D91+D95+D99+D106+D110)</f>
        <v>13817111</v>
      </c>
      <c r="E47" s="398">
        <f>SUM(E51+E55+E59+E63+E67+E71+E75+E79+E83+E87+E91+E95+E99+E106+E110)</f>
        <v>11291843</v>
      </c>
      <c r="F47" s="399">
        <f t="shared" si="0"/>
        <v>81.723617911153795</v>
      </c>
      <c r="G47" s="399">
        <f>SUM(D47/D224)*100</f>
        <v>13.4307314206565</v>
      </c>
      <c r="H47" s="400">
        <f t="shared" si="1"/>
        <v>13.677783686622647</v>
      </c>
    </row>
    <row r="48" spans="1:8" x14ac:dyDescent="0.2">
      <c r="A48" s="390"/>
      <c r="B48" s="402" t="s">
        <v>149</v>
      </c>
      <c r="C48" s="396" t="s">
        <v>150</v>
      </c>
      <c r="D48" s="394">
        <f>SUM(D49:D51)</f>
        <v>2149246</v>
      </c>
      <c r="E48" s="394">
        <f>SUM(E49:E51)</f>
        <v>1603798</v>
      </c>
      <c r="F48" s="395">
        <f t="shared" si="0"/>
        <v>74.621425374294063</v>
      </c>
      <c r="G48" s="395">
        <f>SUM(D48/D224)*100</f>
        <v>2.0891448134794821</v>
      </c>
      <c r="H48" s="393">
        <f t="shared" si="1"/>
        <v>1.9426768616104588</v>
      </c>
    </row>
    <row r="49" spans="1:8" x14ac:dyDescent="0.2">
      <c r="A49" s="390"/>
      <c r="B49" s="391" t="s">
        <v>79</v>
      </c>
      <c r="C49" s="396"/>
      <c r="D49" s="403">
        <v>841133</v>
      </c>
      <c r="E49" s="394">
        <v>665496</v>
      </c>
      <c r="F49" s="395">
        <f t="shared" si="0"/>
        <v>79.118997827929704</v>
      </c>
      <c r="G49" s="395">
        <f>SUM(D49/D224)*100</f>
        <v>0.81761168539871054</v>
      </c>
      <c r="H49" s="393">
        <f t="shared" si="1"/>
        <v>0.80611378783008447</v>
      </c>
    </row>
    <row r="50" spans="1:8" x14ac:dyDescent="0.2">
      <c r="A50" s="390"/>
      <c r="B50" s="391" t="s">
        <v>183</v>
      </c>
      <c r="C50" s="396"/>
      <c r="D50" s="403">
        <v>3684</v>
      </c>
      <c r="E50" s="394">
        <v>3602</v>
      </c>
      <c r="F50" s="395">
        <f t="shared" si="0"/>
        <v>97.774158523344184</v>
      </c>
      <c r="G50" s="395">
        <f>SUM(D50/D224)*100</f>
        <v>3.5809811872900598E-3</v>
      </c>
      <c r="H50" s="393">
        <f t="shared" si="1"/>
        <v>4.3630943893937218E-3</v>
      </c>
    </row>
    <row r="51" spans="1:8" x14ac:dyDescent="0.2">
      <c r="A51" s="390"/>
      <c r="B51" s="391" t="s">
        <v>197</v>
      </c>
      <c r="C51" s="396"/>
      <c r="D51" s="403">
        <v>1304429</v>
      </c>
      <c r="E51" s="394">
        <v>934700</v>
      </c>
      <c r="F51" s="395">
        <f>SUM(E51/D51)*100</f>
        <v>71.655873949444555</v>
      </c>
      <c r="G51" s="395">
        <f>SUM(D51/D224)*100</f>
        <v>1.2679521468934813</v>
      </c>
      <c r="H51" s="393">
        <f t="shared" si="1"/>
        <v>1.1321999793909805</v>
      </c>
    </row>
    <row r="52" spans="1:8" x14ac:dyDescent="0.2">
      <c r="A52" s="390"/>
      <c r="B52" s="402" t="s">
        <v>151</v>
      </c>
      <c r="C52" s="396" t="s">
        <v>152</v>
      </c>
      <c r="D52" s="394">
        <f>SUM(D53:D55)</f>
        <v>26020</v>
      </c>
      <c r="E52" s="394">
        <f>SUM(E53:E55)</f>
        <v>18635</v>
      </c>
      <c r="F52" s="395">
        <f>SUM(E52/D52)*100</f>
        <v>71.617986164488855</v>
      </c>
      <c r="G52" s="395">
        <f>SUM(D52/D224)*100</f>
        <v>2.5292380698503626E-2</v>
      </c>
      <c r="H52" s="393">
        <f t="shared" si="1"/>
        <v>2.2572533022307609E-2</v>
      </c>
    </row>
    <row r="53" spans="1:8" x14ac:dyDescent="0.2">
      <c r="A53" s="390"/>
      <c r="B53" s="391" t="s">
        <v>79</v>
      </c>
      <c r="C53" s="396"/>
      <c r="D53" s="403">
        <v>22531</v>
      </c>
      <c r="E53" s="394">
        <v>17751</v>
      </c>
      <c r="F53" s="395">
        <f>SUM(E53/D53)*100</f>
        <v>78.784785406772897</v>
      </c>
      <c r="G53" s="395">
        <f>SUM(D53/D224)*100</f>
        <v>2.1900946561029408E-2</v>
      </c>
      <c r="H53" s="393">
        <f t="shared" si="1"/>
        <v>2.1501745837348128E-2</v>
      </c>
    </row>
    <row r="54" spans="1:8" x14ac:dyDescent="0.2">
      <c r="A54" s="390"/>
      <c r="B54" s="391" t="s">
        <v>183</v>
      </c>
      <c r="C54" s="396"/>
      <c r="D54" s="403">
        <v>254</v>
      </c>
      <c r="E54" s="394">
        <v>254</v>
      </c>
      <c r="F54" s="395">
        <f>SUM(E54/D54)*100</f>
        <v>100</v>
      </c>
      <c r="G54" s="395">
        <f>SUM(D54/D224)*100</f>
        <v>2.4689718283704535E-4</v>
      </c>
      <c r="H54" s="393">
        <f t="shared" si="1"/>
        <v>3.0766962101776943E-4</v>
      </c>
    </row>
    <row r="55" spans="1:8" x14ac:dyDescent="0.2">
      <c r="A55" s="390"/>
      <c r="B55" s="391" t="s">
        <v>197</v>
      </c>
      <c r="C55" s="396"/>
      <c r="D55" s="403">
        <v>3235</v>
      </c>
      <c r="E55" s="394">
        <v>630</v>
      </c>
      <c r="F55" s="395">
        <f t="shared" ref="F55:F62" si="3">SUM(E55/D55)*100</f>
        <v>19.474497681607421</v>
      </c>
      <c r="G55" s="395">
        <f>SUM(D55/D224)*100</f>
        <v>3.1445369546371721E-3</v>
      </c>
      <c r="H55" s="393">
        <f t="shared" si="1"/>
        <v>7.6311756394171159E-4</v>
      </c>
    </row>
    <row r="56" spans="1:8" x14ac:dyDescent="0.2">
      <c r="A56" s="390"/>
      <c r="B56" s="402" t="s">
        <v>153</v>
      </c>
      <c r="C56" s="396" t="s">
        <v>154</v>
      </c>
      <c r="D56" s="394">
        <f>SUM(D57:D59)</f>
        <v>242691</v>
      </c>
      <c r="E56" s="394">
        <f>SUM(E57:E59)</f>
        <v>192880</v>
      </c>
      <c r="F56" s="395">
        <f t="shared" si="3"/>
        <v>79.47554709486549</v>
      </c>
      <c r="G56" s="395">
        <f>SUM(D56/D224)*100</f>
        <v>0.23590442598387945</v>
      </c>
      <c r="H56" s="393">
        <f t="shared" si="1"/>
        <v>0.23363510433821796</v>
      </c>
    </row>
    <row r="57" spans="1:8" x14ac:dyDescent="0.2">
      <c r="A57" s="390"/>
      <c r="B57" s="391" t="s">
        <v>79</v>
      </c>
      <c r="C57" s="396"/>
      <c r="D57" s="403">
        <v>83891</v>
      </c>
      <c r="E57" s="394">
        <v>74553</v>
      </c>
      <c r="F57" s="395">
        <f t="shared" si="3"/>
        <v>88.868889392187484</v>
      </c>
      <c r="G57" s="395">
        <f>SUM(D57/D224)*100</f>
        <v>8.1545084903081003E-2</v>
      </c>
      <c r="H57" s="393">
        <f t="shared" si="1"/>
        <v>9.0305878959597491E-2</v>
      </c>
    </row>
    <row r="58" spans="1:8" x14ac:dyDescent="0.2">
      <c r="A58" s="390"/>
      <c r="B58" s="391" t="s">
        <v>183</v>
      </c>
      <c r="C58" s="396"/>
      <c r="D58" s="403">
        <v>1000</v>
      </c>
      <c r="E58" s="394">
        <v>0</v>
      </c>
      <c r="F58" s="395">
        <f t="shared" si="3"/>
        <v>0</v>
      </c>
      <c r="G58" s="395">
        <f>SUM(D58/D224)*100</f>
        <v>9.7203615290175356E-4</v>
      </c>
      <c r="H58" s="393">
        <f t="shared" si="1"/>
        <v>0</v>
      </c>
    </row>
    <row r="59" spans="1:8" x14ac:dyDescent="0.2">
      <c r="A59" s="390"/>
      <c r="B59" s="391" t="s">
        <v>197</v>
      </c>
      <c r="C59" s="396"/>
      <c r="D59" s="403">
        <v>157800</v>
      </c>
      <c r="E59" s="394">
        <v>118327</v>
      </c>
      <c r="F59" s="395">
        <f t="shared" si="3"/>
        <v>74.985424588086175</v>
      </c>
      <c r="G59" s="395">
        <f>SUM(D59/D224)*100</f>
        <v>0.15338730492789668</v>
      </c>
      <c r="H59" s="393">
        <f t="shared" si="1"/>
        <v>0.14332922537862047</v>
      </c>
    </row>
    <row r="60" spans="1:8" x14ac:dyDescent="0.2">
      <c r="A60" s="390"/>
      <c r="B60" s="402" t="s">
        <v>155</v>
      </c>
      <c r="C60" s="396" t="s">
        <v>156</v>
      </c>
      <c r="D60" s="394">
        <f>SUM(D61:D63)</f>
        <v>647206</v>
      </c>
      <c r="E60" s="394">
        <f>SUM(E61:E63)</f>
        <v>531189</v>
      </c>
      <c r="F60" s="395">
        <f t="shared" si="3"/>
        <v>82.074177309851876</v>
      </c>
      <c r="G60" s="395">
        <f>SUM(D60/D224)*100</f>
        <v>0.62910763037493223</v>
      </c>
      <c r="H60" s="393">
        <f t="shared" si="1"/>
        <v>0.64342802487719652</v>
      </c>
    </row>
    <row r="61" spans="1:8" x14ac:dyDescent="0.2">
      <c r="A61" s="390"/>
      <c r="B61" s="391" t="s">
        <v>79</v>
      </c>
      <c r="C61" s="396"/>
      <c r="D61" s="403">
        <v>617273</v>
      </c>
      <c r="E61" s="394">
        <v>524462</v>
      </c>
      <c r="F61" s="395">
        <f t="shared" si="3"/>
        <v>84.964351267591482</v>
      </c>
      <c r="G61" s="395">
        <f>SUM(D61/D224)*100</f>
        <v>0.60001167221012408</v>
      </c>
      <c r="H61" s="393">
        <f t="shared" si="1"/>
        <v>0.6352796251111078</v>
      </c>
    </row>
    <row r="62" spans="1:8" x14ac:dyDescent="0.2">
      <c r="A62" s="390"/>
      <c r="B62" s="391" t="s">
        <v>183</v>
      </c>
      <c r="C62" s="396"/>
      <c r="D62" s="403">
        <v>24000</v>
      </c>
      <c r="E62" s="394">
        <v>2979</v>
      </c>
      <c r="F62" s="395">
        <f t="shared" si="3"/>
        <v>12.4125</v>
      </c>
      <c r="G62" s="395">
        <f>SUM(D62/D224)*100</f>
        <v>2.3328867669642084E-2</v>
      </c>
      <c r="H62" s="393">
        <f t="shared" si="1"/>
        <v>3.6084559094958077E-3</v>
      </c>
    </row>
    <row r="63" spans="1:8" x14ac:dyDescent="0.2">
      <c r="A63" s="390"/>
      <c r="B63" s="391" t="s">
        <v>197</v>
      </c>
      <c r="C63" s="396"/>
      <c r="D63" s="403">
        <v>5933</v>
      </c>
      <c r="E63" s="394">
        <v>3748</v>
      </c>
      <c r="F63" s="395">
        <f t="shared" ref="F63:F78" si="4">SUM(E63/D63)*100</f>
        <v>63.172088319568523</v>
      </c>
      <c r="G63" s="395">
        <f>SUM(D63/D224)*100</f>
        <v>5.7670904951661033E-3</v>
      </c>
      <c r="H63" s="393">
        <f t="shared" si="1"/>
        <v>4.5399438565929123E-3</v>
      </c>
    </row>
    <row r="64" spans="1:8" x14ac:dyDescent="0.2">
      <c r="A64" s="390"/>
      <c r="B64" s="402" t="s">
        <v>157</v>
      </c>
      <c r="C64" s="396" t="s">
        <v>158</v>
      </c>
      <c r="D64" s="394">
        <f>SUM(D65:D67)</f>
        <v>3248916</v>
      </c>
      <c r="E64" s="394">
        <f>SUM(E65:E67)</f>
        <v>2314790</v>
      </c>
      <c r="F64" s="395">
        <f t="shared" si="4"/>
        <v>71.24807166451825</v>
      </c>
      <c r="G64" s="395">
        <f>SUM(D64/D224)*100</f>
        <v>3.1580638097409532</v>
      </c>
      <c r="H64" s="393">
        <f t="shared" si="1"/>
        <v>2.8038998505343407</v>
      </c>
    </row>
    <row r="65" spans="1:8" x14ac:dyDescent="0.2">
      <c r="A65" s="390"/>
      <c r="B65" s="391" t="s">
        <v>79</v>
      </c>
      <c r="C65" s="396"/>
      <c r="D65" s="403">
        <v>1339940</v>
      </c>
      <c r="E65" s="394">
        <v>1040951</v>
      </c>
      <c r="F65" s="395">
        <f t="shared" si="4"/>
        <v>77.686388942788483</v>
      </c>
      <c r="G65" s="395">
        <f>SUM(D65/D224)*100</f>
        <v>1.3024701227191755</v>
      </c>
      <c r="H65" s="393">
        <f t="shared" si="1"/>
        <v>1.2609015734963309</v>
      </c>
    </row>
    <row r="66" spans="1:8" x14ac:dyDescent="0.2">
      <c r="A66" s="390"/>
      <c r="B66" s="391" t="s">
        <v>183</v>
      </c>
      <c r="C66" s="396"/>
      <c r="D66" s="403">
        <v>223908</v>
      </c>
      <c r="E66" s="394">
        <v>99354</v>
      </c>
      <c r="F66" s="395">
        <f t="shared" si="4"/>
        <v>44.372688782892972</v>
      </c>
      <c r="G66" s="395">
        <f>SUM(D66/D224)*100</f>
        <v>0.21764667092392581</v>
      </c>
      <c r="H66" s="393">
        <f t="shared" si="1"/>
        <v>0.12034727372676954</v>
      </c>
    </row>
    <row r="67" spans="1:8" x14ac:dyDescent="0.2">
      <c r="A67" s="390"/>
      <c r="B67" s="391" t="s">
        <v>197</v>
      </c>
      <c r="C67" s="396"/>
      <c r="D67" s="403">
        <v>1685068</v>
      </c>
      <c r="E67" s="394">
        <v>1174485</v>
      </c>
      <c r="F67" s="395">
        <f t="shared" si="4"/>
        <v>69.699561085962117</v>
      </c>
      <c r="G67" s="395">
        <f>SUM(D67/D224)*100</f>
        <v>1.637947016097852</v>
      </c>
      <c r="H67" s="393">
        <f t="shared" si="1"/>
        <v>1.4226510033112398</v>
      </c>
    </row>
    <row r="68" spans="1:8" x14ac:dyDescent="0.2">
      <c r="A68" s="390"/>
      <c r="B68" s="402" t="s">
        <v>180</v>
      </c>
      <c r="C68" s="396" t="s">
        <v>159</v>
      </c>
      <c r="D68" s="394">
        <f>SUM(D69:D71)</f>
        <v>3613977</v>
      </c>
      <c r="E68" s="394">
        <f>SUM(E69:E71)</f>
        <v>2842835</v>
      </c>
      <c r="F68" s="395">
        <f t="shared" si="4"/>
        <v>78.662232770158752</v>
      </c>
      <c r="G68" s="395">
        <f>SUM(D68/D224)*100</f>
        <v>3.5129162997554206</v>
      </c>
      <c r="H68" s="393">
        <f t="shared" si="1"/>
        <v>3.4435195553781517</v>
      </c>
    </row>
    <row r="69" spans="1:8" x14ac:dyDescent="0.2">
      <c r="A69" s="390"/>
      <c r="B69" s="391" t="s">
        <v>79</v>
      </c>
      <c r="C69" s="396"/>
      <c r="D69" s="403">
        <v>1005444</v>
      </c>
      <c r="E69" s="394">
        <v>803583</v>
      </c>
      <c r="F69" s="395">
        <f t="shared" si="4"/>
        <v>79.923198109491921</v>
      </c>
      <c r="G69" s="395">
        <f>SUM(D69/D224)*100</f>
        <v>0.97732791771815053</v>
      </c>
      <c r="H69" s="393">
        <f t="shared" si="1"/>
        <v>0.97337825616662288</v>
      </c>
    </row>
    <row r="70" spans="1:8" x14ac:dyDescent="0.2">
      <c r="A70" s="390"/>
      <c r="B70" s="391" t="s">
        <v>183</v>
      </c>
      <c r="C70" s="396"/>
      <c r="D70" s="403">
        <v>214667</v>
      </c>
      <c r="E70" s="394">
        <v>105267</v>
      </c>
      <c r="F70" s="395">
        <f t="shared" si="4"/>
        <v>49.037346215300907</v>
      </c>
      <c r="G70" s="395">
        <f>SUM(D70/D224)*100</f>
        <v>0.20866408483496071</v>
      </c>
      <c r="H70" s="393">
        <f t="shared" si="1"/>
        <v>0.12750967714833675</v>
      </c>
    </row>
    <row r="71" spans="1:8" x14ac:dyDescent="0.2">
      <c r="A71" s="390"/>
      <c r="B71" s="391" t="s">
        <v>197</v>
      </c>
      <c r="C71" s="396"/>
      <c r="D71" s="403">
        <v>2393866</v>
      </c>
      <c r="E71" s="394">
        <v>1933985</v>
      </c>
      <c r="F71" s="395">
        <f t="shared" si="4"/>
        <v>80.789192043330743</v>
      </c>
      <c r="G71" s="395">
        <f>SUM(D71/D224)*100</f>
        <v>2.326924297202309</v>
      </c>
      <c r="H71" s="393">
        <f t="shared" si="1"/>
        <v>2.342631622063192</v>
      </c>
    </row>
    <row r="72" spans="1:8" x14ac:dyDescent="0.2">
      <c r="A72" s="390"/>
      <c r="B72" s="402" t="s">
        <v>182</v>
      </c>
      <c r="C72" s="396" t="s">
        <v>181</v>
      </c>
      <c r="D72" s="394">
        <f>SUM(D73:D75)</f>
        <v>7659908</v>
      </c>
      <c r="E72" s="394">
        <f>SUM(E73:E75)</f>
        <v>6379585</v>
      </c>
      <c r="F72" s="395">
        <f t="shared" si="4"/>
        <v>83.285399772425464</v>
      </c>
      <c r="G72" s="395">
        <f>SUM(D72/D224)*100</f>
        <v>7.4457075039013638</v>
      </c>
      <c r="H72" s="393">
        <f t="shared" si="1"/>
        <v>7.7275767685064816</v>
      </c>
    </row>
    <row r="73" spans="1:8" x14ac:dyDescent="0.2">
      <c r="A73" s="390"/>
      <c r="B73" s="391" t="s">
        <v>79</v>
      </c>
      <c r="C73" s="396"/>
      <c r="D73" s="403">
        <v>2312099</v>
      </c>
      <c r="E73" s="394">
        <v>1877203</v>
      </c>
      <c r="F73" s="395">
        <f t="shared" si="4"/>
        <v>81.190424804474205</v>
      </c>
      <c r="G73" s="395">
        <f>SUM(D73/D224)*100</f>
        <v>2.2474438170879911</v>
      </c>
      <c r="H73" s="393">
        <f t="shared" si="1"/>
        <v>2.2738517148953536</v>
      </c>
    </row>
    <row r="74" spans="1:8" x14ac:dyDescent="0.2">
      <c r="A74" s="390"/>
      <c r="B74" s="391" t="s">
        <v>183</v>
      </c>
      <c r="C74" s="396"/>
      <c r="D74" s="403">
        <v>171137</v>
      </c>
      <c r="E74" s="394">
        <v>132295</v>
      </c>
      <c r="F74" s="395">
        <f t="shared" si="4"/>
        <v>77.303563811449308</v>
      </c>
      <c r="G74" s="395">
        <f>SUM(D74/D224)*100</f>
        <v>0.16635135109914737</v>
      </c>
      <c r="H74" s="393">
        <f t="shared" si="1"/>
        <v>0.1602486319391567</v>
      </c>
    </row>
    <row r="75" spans="1:8" x14ac:dyDescent="0.2">
      <c r="A75" s="390"/>
      <c r="B75" s="391" t="s">
        <v>197</v>
      </c>
      <c r="C75" s="396"/>
      <c r="D75" s="403">
        <v>5176672</v>
      </c>
      <c r="E75" s="394">
        <v>4370087</v>
      </c>
      <c r="F75" s="395">
        <f t="shared" si="4"/>
        <v>84.418850566541593</v>
      </c>
      <c r="G75" s="395">
        <f>SUM(D75/D224)*100</f>
        <v>5.0319123357142264</v>
      </c>
      <c r="H75" s="393">
        <f t="shared" si="1"/>
        <v>5.2934764216719721</v>
      </c>
    </row>
    <row r="76" spans="1:8" x14ac:dyDescent="0.2">
      <c r="A76" s="390"/>
      <c r="B76" s="402" t="s">
        <v>160</v>
      </c>
      <c r="C76" s="396" t="s">
        <v>161</v>
      </c>
      <c r="D76" s="394">
        <f>SUM(D77:D79)</f>
        <v>4068319</v>
      </c>
      <c r="E76" s="394">
        <f>SUM(E77:E79)</f>
        <v>3313518</v>
      </c>
      <c r="F76" s="395">
        <f t="shared" si="4"/>
        <v>81.446858026619836</v>
      </c>
      <c r="G76" s="395">
        <f>SUM(D76/D224)*100</f>
        <v>3.9545531495371087</v>
      </c>
      <c r="H76" s="393">
        <f t="shared" si="1"/>
        <v>4.0136568003762099</v>
      </c>
    </row>
    <row r="77" spans="1:8" x14ac:dyDescent="0.2">
      <c r="A77" s="390"/>
      <c r="B77" s="391" t="s">
        <v>79</v>
      </c>
      <c r="C77" s="396"/>
      <c r="D77" s="403">
        <v>1144838</v>
      </c>
      <c r="E77" s="394">
        <v>722427</v>
      </c>
      <c r="F77" s="395">
        <f t="shared" si="4"/>
        <v>63.102989243893028</v>
      </c>
      <c r="G77" s="395">
        <f>SUM(D77/D224)*100</f>
        <v>1.1128239252157377</v>
      </c>
      <c r="H77" s="393">
        <f t="shared" si="1"/>
        <v>0.87507417835828383</v>
      </c>
    </row>
    <row r="78" spans="1:8" x14ac:dyDescent="0.2">
      <c r="A78" s="390"/>
      <c r="B78" s="391" t="s">
        <v>183</v>
      </c>
      <c r="C78" s="396"/>
      <c r="D78" s="403">
        <v>76283</v>
      </c>
      <c r="E78" s="394">
        <v>9928</v>
      </c>
      <c r="F78" s="395">
        <f t="shared" si="4"/>
        <v>13.014695279420055</v>
      </c>
      <c r="G78" s="395">
        <f>SUM(D78/D224)*100</f>
        <v>7.4149833851804459E-2</v>
      </c>
      <c r="H78" s="393">
        <f t="shared" si="1"/>
        <v>1.202576376954494E-2</v>
      </c>
    </row>
    <row r="79" spans="1:8" x14ac:dyDescent="0.2">
      <c r="A79" s="390"/>
      <c r="B79" s="391" t="s">
        <v>197</v>
      </c>
      <c r="C79" s="396"/>
      <c r="D79" s="403">
        <v>2847198</v>
      </c>
      <c r="E79" s="394">
        <v>2581163</v>
      </c>
      <c r="F79" s="395">
        <f>SUM(E79/D79)*100</f>
        <v>90.656252217092032</v>
      </c>
      <c r="G79" s="395">
        <f>SUM(D79/D224)*100</f>
        <v>2.7675793904695665</v>
      </c>
      <c r="H79" s="393">
        <f t="shared" si="1"/>
        <v>3.1265568582483811</v>
      </c>
    </row>
    <row r="80" spans="1:8" x14ac:dyDescent="0.2">
      <c r="A80" s="390"/>
      <c r="B80" s="402" t="s">
        <v>164</v>
      </c>
      <c r="C80" s="396" t="s">
        <v>165</v>
      </c>
      <c r="D80" s="394">
        <f>SUM(D81:D83)</f>
        <v>130517</v>
      </c>
      <c r="E80" s="394">
        <f>SUM(E81:E83)</f>
        <v>47274</v>
      </c>
      <c r="F80" s="395">
        <f t="shared" ref="F80:F92" si="5">SUM(E80/D80)*100</f>
        <v>36.220568968027159</v>
      </c>
      <c r="G80" s="395">
        <f>SUM(D80/D224)*100</f>
        <v>0.12686724256827817</v>
      </c>
      <c r="H80" s="393">
        <f t="shared" si="1"/>
        <v>5.7262888440921381E-2</v>
      </c>
    </row>
    <row r="81" spans="1:8" x14ac:dyDescent="0.2">
      <c r="A81" s="390"/>
      <c r="B81" s="391" t="s">
        <v>79</v>
      </c>
      <c r="C81" s="396"/>
      <c r="D81" s="403">
        <v>68883</v>
      </c>
      <c r="E81" s="394">
        <v>23789</v>
      </c>
      <c r="F81" s="395">
        <f t="shared" si="5"/>
        <v>34.535371572086</v>
      </c>
      <c r="G81" s="395">
        <f>SUM(D81/D224)*100</f>
        <v>6.6956766320331484E-2</v>
      </c>
      <c r="H81" s="393">
        <f t="shared" ref="H81:H144" si="6">SUM(E81/$E$224)*100</f>
        <v>2.8815561473983137E-2</v>
      </c>
    </row>
    <row r="82" spans="1:8" x14ac:dyDescent="0.2">
      <c r="A82" s="390"/>
      <c r="B82" s="391" t="s">
        <v>183</v>
      </c>
      <c r="C82" s="396"/>
      <c r="D82" s="403">
        <v>20020</v>
      </c>
      <c r="E82" s="394">
        <v>8568</v>
      </c>
      <c r="F82" s="395">
        <f t="shared" si="5"/>
        <v>42.7972027972028</v>
      </c>
      <c r="G82" s="395">
        <f>SUM(D82/D224)*100</f>
        <v>1.9460163781093102E-2</v>
      </c>
      <c r="H82" s="393">
        <f t="shared" si="6"/>
        <v>1.0378398869607277E-2</v>
      </c>
    </row>
    <row r="83" spans="1:8" x14ac:dyDescent="0.2">
      <c r="A83" s="390"/>
      <c r="B83" s="391" t="s">
        <v>197</v>
      </c>
      <c r="C83" s="396"/>
      <c r="D83" s="403">
        <v>41614</v>
      </c>
      <c r="E83" s="394">
        <v>14917</v>
      </c>
      <c r="F83" s="395">
        <f t="shared" si="5"/>
        <v>35.846109482385735</v>
      </c>
      <c r="G83" s="395">
        <f>SUM(D83/D224)*100</f>
        <v>4.0450312466853565E-2</v>
      </c>
      <c r="H83" s="393">
        <f t="shared" si="6"/>
        <v>1.8068928097330968E-2</v>
      </c>
    </row>
    <row r="84" spans="1:8" x14ac:dyDescent="0.2">
      <c r="A84" s="390"/>
      <c r="B84" s="402" t="s">
        <v>166</v>
      </c>
      <c r="C84" s="396" t="s">
        <v>167</v>
      </c>
      <c r="D84" s="394">
        <f>SUM(D85:D87)</f>
        <v>14831</v>
      </c>
      <c r="E84" s="394">
        <f>SUM(E85:E87)</f>
        <v>3175</v>
      </c>
      <c r="F84" s="395">
        <f t="shared" si="5"/>
        <v>21.407861910862383</v>
      </c>
      <c r="G84" s="395">
        <f>SUM(D84/D224)*100</f>
        <v>1.4416268183685906E-2</v>
      </c>
      <c r="H84" s="393">
        <f t="shared" si="6"/>
        <v>3.8458702627221179E-3</v>
      </c>
    </row>
    <row r="85" spans="1:8" x14ac:dyDescent="0.2">
      <c r="A85" s="390"/>
      <c r="B85" s="391" t="s">
        <v>79</v>
      </c>
      <c r="C85" s="396"/>
      <c r="D85" s="403">
        <v>5000</v>
      </c>
      <c r="E85" s="394">
        <v>1976</v>
      </c>
      <c r="F85" s="395"/>
      <c r="G85" s="395">
        <f>SUM(D85/D224)*100</f>
        <v>4.8601807645087675E-3</v>
      </c>
      <c r="H85" s="393">
        <f t="shared" si="6"/>
        <v>2.393524295791781E-3</v>
      </c>
    </row>
    <row r="86" spans="1:8" x14ac:dyDescent="0.2">
      <c r="A86" s="390"/>
      <c r="B86" s="391" t="s">
        <v>183</v>
      </c>
      <c r="C86" s="396"/>
      <c r="D86" s="403">
        <v>5000</v>
      </c>
      <c r="E86" s="394">
        <v>867</v>
      </c>
      <c r="F86" s="395"/>
      <c r="G86" s="395">
        <f>SUM(D86/D224)*100</f>
        <v>4.8601807645087675E-3</v>
      </c>
      <c r="H86" s="393">
        <f t="shared" si="6"/>
        <v>1.05019512371026E-3</v>
      </c>
    </row>
    <row r="87" spans="1:8" x14ac:dyDescent="0.2">
      <c r="A87" s="390"/>
      <c r="B87" s="391" t="s">
        <v>197</v>
      </c>
      <c r="C87" s="396"/>
      <c r="D87" s="403">
        <v>4831</v>
      </c>
      <c r="E87" s="394">
        <v>332</v>
      </c>
      <c r="F87" s="395"/>
      <c r="G87" s="395">
        <f>SUM(D87/D224)*100</f>
        <v>4.6959066546683704E-3</v>
      </c>
      <c r="H87" s="393">
        <f t="shared" si="6"/>
        <v>4.021508432200766E-4</v>
      </c>
    </row>
    <row r="88" spans="1:8" x14ac:dyDescent="0.2">
      <c r="A88" s="390"/>
      <c r="B88" s="402" t="s">
        <v>168</v>
      </c>
      <c r="C88" s="396" t="s">
        <v>169</v>
      </c>
      <c r="D88" s="394">
        <f>SUM(D89:D91)</f>
        <v>203094</v>
      </c>
      <c r="E88" s="394">
        <f>SUM(E89:E91)</f>
        <v>160869</v>
      </c>
      <c r="F88" s="395">
        <f t="shared" si="5"/>
        <v>79.20913468640137</v>
      </c>
      <c r="G88" s="395">
        <f>SUM(D88/D224)*100</f>
        <v>0.19741471043742873</v>
      </c>
      <c r="H88" s="393">
        <f t="shared" si="6"/>
        <v>0.19486025300593524</v>
      </c>
    </row>
    <row r="89" spans="1:8" x14ac:dyDescent="0.2">
      <c r="A89" s="390"/>
      <c r="B89" s="391" t="s">
        <v>79</v>
      </c>
      <c r="C89" s="396"/>
      <c r="D89" s="403">
        <v>88086</v>
      </c>
      <c r="E89" s="394">
        <v>79593</v>
      </c>
      <c r="F89" s="395"/>
      <c r="G89" s="395">
        <f>SUM(D89/D224)*100</f>
        <v>8.5622776564503858E-2</v>
      </c>
      <c r="H89" s="393">
        <f t="shared" si="6"/>
        <v>9.6410819471131184E-2</v>
      </c>
    </row>
    <row r="90" spans="1:8" x14ac:dyDescent="0.2">
      <c r="A90" s="390"/>
      <c r="B90" s="391" t="s">
        <v>183</v>
      </c>
      <c r="C90" s="396"/>
      <c r="D90" s="403">
        <v>7293</v>
      </c>
      <c r="E90" s="394">
        <v>4292</v>
      </c>
      <c r="F90" s="395"/>
      <c r="G90" s="395">
        <f>SUM(D90/D224)*100</f>
        <v>7.0890596631124885E-3</v>
      </c>
      <c r="H90" s="393">
        <f t="shared" si="6"/>
        <v>5.1988898165679772E-3</v>
      </c>
    </row>
    <row r="91" spans="1:8" x14ac:dyDescent="0.2">
      <c r="A91" s="390"/>
      <c r="B91" s="391" t="s">
        <v>197</v>
      </c>
      <c r="C91" s="396"/>
      <c r="D91" s="403">
        <v>107715</v>
      </c>
      <c r="E91" s="394">
        <v>76984</v>
      </c>
      <c r="F91" s="395"/>
      <c r="G91" s="395">
        <f>SUM(D91/D224)*100</f>
        <v>0.10470287420981236</v>
      </c>
      <c r="H91" s="393">
        <f t="shared" si="6"/>
        <v>9.3250543718236059E-2</v>
      </c>
    </row>
    <row r="92" spans="1:8" x14ac:dyDescent="0.2">
      <c r="A92" s="390"/>
      <c r="B92" s="404" t="s">
        <v>322</v>
      </c>
      <c r="C92" s="405" t="s">
        <v>321</v>
      </c>
      <c r="D92" s="394">
        <f>SUM(D93:D95)</f>
        <v>1104</v>
      </c>
      <c r="E92" s="394">
        <f>SUM(E93:E95)</f>
        <v>1104</v>
      </c>
      <c r="F92" s="395">
        <f t="shared" si="5"/>
        <v>100</v>
      </c>
      <c r="G92" s="395">
        <f>SUM(D92/D224)*100</f>
        <v>1.0731279128035358E-3</v>
      </c>
      <c r="H92" s="393">
        <f t="shared" si="6"/>
        <v>1.3372726834788087E-3</v>
      </c>
    </row>
    <row r="93" spans="1:8" x14ac:dyDescent="0.2">
      <c r="A93" s="390"/>
      <c r="B93" s="404" t="s">
        <v>79</v>
      </c>
      <c r="C93" s="405"/>
      <c r="D93" s="403"/>
      <c r="E93" s="394"/>
      <c r="F93" s="395"/>
      <c r="G93" s="395">
        <f>SUM(D93/D224)*100</f>
        <v>0</v>
      </c>
      <c r="H93" s="393">
        <f t="shared" si="6"/>
        <v>0</v>
      </c>
    </row>
    <row r="94" spans="1:8" x14ac:dyDescent="0.2">
      <c r="A94" s="390"/>
      <c r="B94" s="404" t="s">
        <v>183</v>
      </c>
      <c r="C94" s="405"/>
      <c r="D94" s="403"/>
      <c r="E94" s="394"/>
      <c r="F94" s="395"/>
      <c r="G94" s="395">
        <f>SUM(D94/D224)*100</f>
        <v>0</v>
      </c>
      <c r="H94" s="393">
        <f t="shared" si="6"/>
        <v>0</v>
      </c>
    </row>
    <row r="95" spans="1:8" x14ac:dyDescent="0.2">
      <c r="A95" s="390"/>
      <c r="B95" s="404" t="s">
        <v>197</v>
      </c>
      <c r="C95" s="405"/>
      <c r="D95" s="403">
        <v>1104</v>
      </c>
      <c r="E95" s="394">
        <v>1104</v>
      </c>
      <c r="F95" s="395">
        <f>SUM(E95/D95)*100</f>
        <v>100</v>
      </c>
      <c r="G95" s="395">
        <f>SUM(D95/D224)*100</f>
        <v>1.0731279128035358E-3</v>
      </c>
      <c r="H95" s="393">
        <f t="shared" si="6"/>
        <v>1.3372726834788087E-3</v>
      </c>
    </row>
    <row r="96" spans="1:8" x14ac:dyDescent="0.2">
      <c r="A96" s="390"/>
      <c r="B96" s="404" t="s">
        <v>347</v>
      </c>
      <c r="C96" s="405" t="s">
        <v>346</v>
      </c>
      <c r="D96" s="394">
        <f>SUM(D97:D99)</f>
        <v>3800</v>
      </c>
      <c r="E96" s="394">
        <f>SUM(E97:E99)</f>
        <v>3650</v>
      </c>
      <c r="F96" s="395">
        <f>SUM(E96/D96)*100</f>
        <v>96.05263157894737</v>
      </c>
      <c r="G96" s="395">
        <f>SUM(D96/D224)*100</f>
        <v>3.6937373810266632E-3</v>
      </c>
      <c r="H96" s="393">
        <f t="shared" si="6"/>
        <v>4.4212366799797568E-3</v>
      </c>
    </row>
    <row r="97" spans="1:8" x14ac:dyDescent="0.2">
      <c r="A97" s="390"/>
      <c r="B97" s="404" t="s">
        <v>79</v>
      </c>
      <c r="C97" s="405"/>
      <c r="D97" s="403"/>
      <c r="E97" s="394"/>
      <c r="F97" s="395"/>
      <c r="G97" s="395">
        <f>SUM(D97/D224)*100</f>
        <v>0</v>
      </c>
      <c r="H97" s="393">
        <f t="shared" si="6"/>
        <v>0</v>
      </c>
    </row>
    <row r="98" spans="1:8" x14ac:dyDescent="0.2">
      <c r="A98" s="390"/>
      <c r="B98" s="404" t="s">
        <v>183</v>
      </c>
      <c r="C98" s="405"/>
      <c r="D98" s="403"/>
      <c r="E98" s="394"/>
      <c r="F98" s="395"/>
      <c r="G98" s="395">
        <f>SUM(D98/D224)*100</f>
        <v>0</v>
      </c>
      <c r="H98" s="393">
        <f t="shared" si="6"/>
        <v>0</v>
      </c>
    </row>
    <row r="99" spans="1:8" x14ac:dyDescent="0.2">
      <c r="A99" s="390"/>
      <c r="B99" s="404" t="s">
        <v>197</v>
      </c>
      <c r="C99" s="405"/>
      <c r="D99" s="403">
        <v>3800</v>
      </c>
      <c r="E99" s="394">
        <v>3650</v>
      </c>
      <c r="F99" s="395">
        <f>SUM(E99/D99)*100</f>
        <v>96.05263157894737</v>
      </c>
      <c r="G99" s="395">
        <f>SUM(D99/D224)*100</f>
        <v>3.6937373810266632E-3</v>
      </c>
      <c r="H99" s="393">
        <f t="shared" si="6"/>
        <v>4.4212366799797568E-3</v>
      </c>
    </row>
    <row r="100" spans="1:8" x14ac:dyDescent="0.2">
      <c r="A100" s="390"/>
      <c r="B100" s="391" t="s">
        <v>230</v>
      </c>
      <c r="C100" s="396" t="s">
        <v>231</v>
      </c>
      <c r="D100" s="394">
        <f>SUM(D102+D101)</f>
        <v>0</v>
      </c>
      <c r="E100" s="394">
        <f>SUM(E102+E101)</f>
        <v>0</v>
      </c>
      <c r="F100" s="395"/>
      <c r="G100" s="395">
        <f>SUM(D100/D224)*100</f>
        <v>0</v>
      </c>
      <c r="H100" s="393">
        <f t="shared" si="6"/>
        <v>0</v>
      </c>
    </row>
    <row r="101" spans="1:8" x14ac:dyDescent="0.2">
      <c r="A101" s="390"/>
      <c r="B101" s="404" t="s">
        <v>79</v>
      </c>
      <c r="C101" s="396"/>
      <c r="D101" s="403"/>
      <c r="E101" s="394"/>
      <c r="F101" s="395"/>
      <c r="G101" s="395">
        <f>SUM(D101/D224)*100</f>
        <v>0</v>
      </c>
      <c r="H101" s="393">
        <f t="shared" si="6"/>
        <v>0</v>
      </c>
    </row>
    <row r="102" spans="1:8" x14ac:dyDescent="0.2">
      <c r="A102" s="390"/>
      <c r="B102" s="391" t="s">
        <v>197</v>
      </c>
      <c r="C102" s="396"/>
      <c r="D102" s="403">
        <v>0</v>
      </c>
      <c r="E102" s="394">
        <v>0</v>
      </c>
      <c r="F102" s="395"/>
      <c r="G102" s="395">
        <f>SUM(D102/D224)*100</f>
        <v>0</v>
      </c>
      <c r="H102" s="393">
        <f t="shared" si="6"/>
        <v>0</v>
      </c>
    </row>
    <row r="103" spans="1:8" x14ac:dyDescent="0.2">
      <c r="A103" s="390"/>
      <c r="B103" s="402" t="s">
        <v>170</v>
      </c>
      <c r="C103" s="396" t="s">
        <v>171</v>
      </c>
      <c r="D103" s="394">
        <f>SUM(D104:D106)</f>
        <v>82332</v>
      </c>
      <c r="E103" s="394">
        <f>SUM(E104:E106)</f>
        <v>76141</v>
      </c>
      <c r="F103" s="395">
        <f>SUM(E103/D103)*100</f>
        <v>92.480445027449846</v>
      </c>
      <c r="G103" s="395">
        <f>SUM(D103/D224)*100</f>
        <v>8.0029680540707165E-2</v>
      </c>
      <c r="H103" s="393">
        <f t="shared" si="6"/>
        <v>9.2229419739818824E-2</v>
      </c>
    </row>
    <row r="104" spans="1:8" x14ac:dyDescent="0.2">
      <c r="A104" s="390"/>
      <c r="B104" s="391" t="s">
        <v>79</v>
      </c>
      <c r="C104" s="396"/>
      <c r="D104" s="403">
        <v>690</v>
      </c>
      <c r="E104" s="394">
        <v>422</v>
      </c>
      <c r="F104" s="395">
        <f>SUM(E104/D104)*100</f>
        <v>61.159420289855071</v>
      </c>
      <c r="G104" s="395">
        <f>SUM(D104/D224)*100</f>
        <v>6.7070494550220989E-4</v>
      </c>
      <c r="H104" s="393">
        <f t="shared" si="6"/>
        <v>5.1116763806889252E-4</v>
      </c>
    </row>
    <row r="105" spans="1:8" x14ac:dyDescent="0.2">
      <c r="A105" s="390"/>
      <c r="B105" s="391" t="s">
        <v>183</v>
      </c>
      <c r="C105" s="396"/>
      <c r="D105" s="403">
        <v>1000</v>
      </c>
      <c r="E105" s="394">
        <v>70</v>
      </c>
      <c r="F105" s="395">
        <f>SUM(E105/D105)*100</f>
        <v>7.0000000000000009</v>
      </c>
      <c r="G105" s="395">
        <f>SUM(D105/D224)*100</f>
        <v>9.7203615290175356E-4</v>
      </c>
      <c r="H105" s="393">
        <f t="shared" si="6"/>
        <v>8.4790840437967951E-5</v>
      </c>
    </row>
    <row r="106" spans="1:8" x14ac:dyDescent="0.2">
      <c r="A106" s="390"/>
      <c r="B106" s="391" t="s">
        <v>197</v>
      </c>
      <c r="C106" s="396"/>
      <c r="D106" s="403">
        <v>80642</v>
      </c>
      <c r="E106" s="394">
        <v>75649</v>
      </c>
      <c r="F106" s="395">
        <f t="shared" ref="F106:F134" si="7">SUM(E106/D106)*100</f>
        <v>93.808437290741793</v>
      </c>
      <c r="G106" s="395">
        <f>SUM(D106/D224)*100</f>
        <v>7.8386939442303197E-2</v>
      </c>
      <c r="H106" s="393">
        <f t="shared" si="6"/>
        <v>9.1633461261311958E-2</v>
      </c>
    </row>
    <row r="107" spans="1:8" x14ac:dyDescent="0.2">
      <c r="A107" s="390"/>
      <c r="B107" s="402" t="s">
        <v>173</v>
      </c>
      <c r="C107" s="396" t="s">
        <v>172</v>
      </c>
      <c r="D107" s="394">
        <f>SUM(D108:D110)</f>
        <v>39835</v>
      </c>
      <c r="E107" s="394">
        <f>SUM(E108:E110)</f>
        <v>2082</v>
      </c>
      <c r="F107" s="395">
        <f t="shared" si="7"/>
        <v>5.226559558177482</v>
      </c>
      <c r="G107" s="395">
        <f>SUM(D107/D224)*100</f>
        <v>3.8721060150841348E-2</v>
      </c>
      <c r="H107" s="393">
        <f t="shared" si="6"/>
        <v>2.5219218541692751E-3</v>
      </c>
    </row>
    <row r="108" spans="1:8" x14ac:dyDescent="0.2">
      <c r="A108" s="390"/>
      <c r="B108" s="391" t="s">
        <v>79</v>
      </c>
      <c r="C108" s="396"/>
      <c r="D108" s="403">
        <v>17631</v>
      </c>
      <c r="E108" s="394">
        <v>0</v>
      </c>
      <c r="F108" s="395">
        <f t="shared" si="7"/>
        <v>0</v>
      </c>
      <c r="G108" s="395">
        <f>SUM(D108/D224)*100</f>
        <v>1.7137969411810814E-2</v>
      </c>
      <c r="H108" s="393">
        <f t="shared" si="6"/>
        <v>0</v>
      </c>
    </row>
    <row r="109" spans="1:8" x14ac:dyDescent="0.2">
      <c r="A109" s="390"/>
      <c r="B109" s="391" t="s">
        <v>183</v>
      </c>
      <c r="C109" s="396"/>
      <c r="D109" s="403">
        <v>19000</v>
      </c>
      <c r="E109" s="394">
        <v>0</v>
      </c>
      <c r="F109" s="395">
        <f t="shared" si="7"/>
        <v>0</v>
      </c>
      <c r="G109" s="395">
        <f>SUM(D109/D224)*100</f>
        <v>1.8468686905133317E-2</v>
      </c>
      <c r="H109" s="393">
        <f t="shared" si="6"/>
        <v>0</v>
      </c>
    </row>
    <row r="110" spans="1:8" x14ac:dyDescent="0.2">
      <c r="A110" s="390"/>
      <c r="B110" s="391" t="s">
        <v>197</v>
      </c>
      <c r="C110" s="396"/>
      <c r="D110" s="403">
        <v>3204</v>
      </c>
      <c r="E110" s="394">
        <v>2082</v>
      </c>
      <c r="F110" s="395">
        <f t="shared" si="7"/>
        <v>64.981273408239701</v>
      </c>
      <c r="G110" s="395">
        <f>SUM(D110/D224)*100</f>
        <v>3.1144038338972182E-3</v>
      </c>
      <c r="H110" s="393">
        <f t="shared" si="6"/>
        <v>2.5219218541692751E-3</v>
      </c>
    </row>
    <row r="111" spans="1:8" x14ac:dyDescent="0.2">
      <c r="A111" s="406"/>
      <c r="B111" s="407" t="s">
        <v>351</v>
      </c>
      <c r="C111" s="408" t="s">
        <v>352</v>
      </c>
      <c r="D111" s="398">
        <f>D112+D113+D114</f>
        <v>346475</v>
      </c>
      <c r="E111" s="398">
        <f>SUM(E115+E119+E123)</f>
        <v>190704</v>
      </c>
      <c r="F111" s="399">
        <f t="shared" si="7"/>
        <v>55.041200663828562</v>
      </c>
      <c r="G111" s="399">
        <f>SUM(D111/D224)*100</f>
        <v>0.336786226076635</v>
      </c>
      <c r="H111" s="400">
        <f t="shared" si="6"/>
        <v>0.2309993204983177</v>
      </c>
    </row>
    <row r="112" spans="1:8" x14ac:dyDescent="0.2">
      <c r="A112" s="406"/>
      <c r="B112" s="407" t="s">
        <v>79</v>
      </c>
      <c r="C112" s="408"/>
      <c r="D112" s="398">
        <f>D116+D120+D124</f>
        <v>88046</v>
      </c>
      <c r="E112" s="398">
        <f>SUM(E116+E120+E124)</f>
        <v>83682</v>
      </c>
      <c r="F112" s="399">
        <f t="shared" si="7"/>
        <v>95.043499988642296</v>
      </c>
      <c r="G112" s="399">
        <f t="shared" ref="G112:G126" si="8">SUM(D112/$D$224)*100</f>
        <v>8.5583895118387779E-2</v>
      </c>
      <c r="H112" s="400">
        <f t="shared" si="6"/>
        <v>0.10136381585042906</v>
      </c>
    </row>
    <row r="113" spans="1:8" x14ac:dyDescent="0.2">
      <c r="A113" s="406"/>
      <c r="B113" s="407" t="s">
        <v>183</v>
      </c>
      <c r="C113" s="408"/>
      <c r="D113" s="398">
        <f>D117+D121+D125</f>
        <v>13867</v>
      </c>
      <c r="E113" s="398">
        <f>SUM(E117+E121+E125)</f>
        <v>11116</v>
      </c>
      <c r="F113" s="399">
        <f t="shared" si="7"/>
        <v>80.161534578495704</v>
      </c>
      <c r="G113" s="399">
        <f t="shared" si="8"/>
        <v>1.3479225332288614E-2</v>
      </c>
      <c r="H113" s="400">
        <f t="shared" si="6"/>
        <v>1.3464785461549309E-2</v>
      </c>
    </row>
    <row r="114" spans="1:8" x14ac:dyDescent="0.2">
      <c r="A114" s="406"/>
      <c r="B114" s="407" t="s">
        <v>197</v>
      </c>
      <c r="C114" s="408"/>
      <c r="D114" s="398">
        <f>D118+D122+D126</f>
        <v>244562</v>
      </c>
      <c r="E114" s="398">
        <f>SUM(E118+E122+E126)</f>
        <v>95906</v>
      </c>
      <c r="F114" s="399">
        <f t="shared" si="7"/>
        <v>39.215413678331061</v>
      </c>
      <c r="G114" s="399">
        <f t="shared" si="8"/>
        <v>0.23772310562595861</v>
      </c>
      <c r="H114" s="400">
        <f t="shared" si="6"/>
        <v>0.11617071918633934</v>
      </c>
    </row>
    <row r="115" spans="1:8" x14ac:dyDescent="0.2">
      <c r="A115" s="406"/>
      <c r="B115" s="404" t="s">
        <v>353</v>
      </c>
      <c r="C115" s="396" t="s">
        <v>354</v>
      </c>
      <c r="D115" s="394">
        <f>SUM(D116:D118)</f>
        <v>67185</v>
      </c>
      <c r="E115" s="394">
        <f>SUM(E116:E118)</f>
        <v>40211</v>
      </c>
      <c r="F115" s="395">
        <f t="shared" si="7"/>
        <v>59.851157252362874</v>
      </c>
      <c r="G115" s="395">
        <f t="shared" si="8"/>
        <v>6.53062489327043E-2</v>
      </c>
      <c r="H115" s="393">
        <f t="shared" si="6"/>
        <v>4.8707492640730418E-2</v>
      </c>
    </row>
    <row r="116" spans="1:8" x14ac:dyDescent="0.2">
      <c r="A116" s="406"/>
      <c r="B116" s="391" t="s">
        <v>79</v>
      </c>
      <c r="C116" s="396"/>
      <c r="D116" s="403">
        <v>5362</v>
      </c>
      <c r="E116" s="394">
        <v>4569</v>
      </c>
      <c r="F116" s="395">
        <f t="shared" si="7"/>
        <v>85.210742260350614</v>
      </c>
      <c r="G116" s="395">
        <f t="shared" si="8"/>
        <v>5.2120578518592012E-3</v>
      </c>
      <c r="H116" s="393">
        <f t="shared" si="6"/>
        <v>5.5344192851582222E-3</v>
      </c>
    </row>
    <row r="117" spans="1:8" x14ac:dyDescent="0.2">
      <c r="A117" s="406"/>
      <c r="B117" s="391" t="s">
        <v>183</v>
      </c>
      <c r="C117" s="396"/>
      <c r="D117" s="403">
        <v>2367</v>
      </c>
      <c r="E117" s="394">
        <v>1480</v>
      </c>
      <c r="F117" s="395">
        <f t="shared" si="7"/>
        <v>62.526404731727922</v>
      </c>
      <c r="G117" s="395">
        <f t="shared" si="8"/>
        <v>2.3008095739184505E-3</v>
      </c>
      <c r="H117" s="393">
        <f t="shared" si="6"/>
        <v>1.7927206264027509E-3</v>
      </c>
    </row>
    <row r="118" spans="1:8" x14ac:dyDescent="0.2">
      <c r="A118" s="406"/>
      <c r="B118" s="391" t="s">
        <v>197</v>
      </c>
      <c r="C118" s="396"/>
      <c r="D118" s="403">
        <v>59456</v>
      </c>
      <c r="E118" s="394">
        <v>34162</v>
      </c>
      <c r="F118" s="395">
        <f t="shared" si="7"/>
        <v>57.457615715823465</v>
      </c>
      <c r="G118" s="395">
        <f t="shared" si="8"/>
        <v>5.7793381506926651E-2</v>
      </c>
      <c r="H118" s="393">
        <f t="shared" si="6"/>
        <v>4.1380352729169442E-2</v>
      </c>
    </row>
    <row r="119" spans="1:8" x14ac:dyDescent="0.2">
      <c r="A119" s="406"/>
      <c r="B119" s="404" t="s">
        <v>355</v>
      </c>
      <c r="C119" s="396" t="s">
        <v>356</v>
      </c>
      <c r="D119" s="394">
        <f>SUM(D120:D122)</f>
        <v>279290</v>
      </c>
      <c r="E119" s="394">
        <f>SUM(E120:E122)</f>
        <v>150493</v>
      </c>
      <c r="F119" s="395">
        <f t="shared" si="7"/>
        <v>53.884134770310432</v>
      </c>
      <c r="G119" s="395">
        <f t="shared" si="8"/>
        <v>0.27147997714393074</v>
      </c>
      <c r="H119" s="393">
        <f t="shared" si="6"/>
        <v>0.1822918278575873</v>
      </c>
    </row>
    <row r="120" spans="1:8" x14ac:dyDescent="0.2">
      <c r="A120" s="406"/>
      <c r="B120" s="391" t="s">
        <v>79</v>
      </c>
      <c r="C120" s="396"/>
      <c r="D120" s="403">
        <v>82684</v>
      </c>
      <c r="E120" s="394">
        <v>79113</v>
      </c>
      <c r="F120" s="395">
        <f t="shared" si="7"/>
        <v>95.681147501330372</v>
      </c>
      <c r="G120" s="395">
        <f t="shared" si="8"/>
        <v>8.0371837266528579E-2</v>
      </c>
      <c r="H120" s="393">
        <f t="shared" si="6"/>
        <v>9.5829396565270827E-2</v>
      </c>
    </row>
    <row r="121" spans="1:8" x14ac:dyDescent="0.2">
      <c r="A121" s="406"/>
      <c r="B121" s="391" t="s">
        <v>183</v>
      </c>
      <c r="C121" s="396"/>
      <c r="D121" s="403">
        <v>11500</v>
      </c>
      <c r="E121" s="394">
        <v>9636</v>
      </c>
      <c r="F121" s="395">
        <f t="shared" si="7"/>
        <v>83.791304347826085</v>
      </c>
      <c r="G121" s="395">
        <f t="shared" si="8"/>
        <v>1.1178415758370164E-2</v>
      </c>
      <c r="H121" s="393">
        <f t="shared" si="6"/>
        <v>1.1672064835146559E-2</v>
      </c>
    </row>
    <row r="122" spans="1:8" x14ac:dyDescent="0.2">
      <c r="A122" s="406"/>
      <c r="B122" s="391" t="s">
        <v>197</v>
      </c>
      <c r="C122" s="396"/>
      <c r="D122" s="403">
        <v>185106</v>
      </c>
      <c r="E122" s="394">
        <v>61744</v>
      </c>
      <c r="F122" s="395">
        <f t="shared" si="7"/>
        <v>33.356023035449958</v>
      </c>
      <c r="G122" s="395">
        <f t="shared" si="8"/>
        <v>0.17992972411903196</v>
      </c>
      <c r="H122" s="393">
        <f t="shared" si="6"/>
        <v>7.4790366457169896E-2</v>
      </c>
    </row>
    <row r="123" spans="1:8" x14ac:dyDescent="0.2">
      <c r="A123" s="406"/>
      <c r="B123" s="404" t="s">
        <v>357</v>
      </c>
      <c r="C123" s="396" t="s">
        <v>358</v>
      </c>
      <c r="D123" s="394">
        <f>SUM(D124:D126)</f>
        <v>0</v>
      </c>
      <c r="E123" s="394">
        <f>SUM(E124:E126)</f>
        <v>0</v>
      </c>
      <c r="F123" s="395"/>
      <c r="G123" s="395">
        <f t="shared" si="8"/>
        <v>0</v>
      </c>
      <c r="H123" s="393">
        <f t="shared" si="6"/>
        <v>0</v>
      </c>
    </row>
    <row r="124" spans="1:8" x14ac:dyDescent="0.2">
      <c r="A124" s="406"/>
      <c r="B124" s="391" t="s">
        <v>79</v>
      </c>
      <c r="C124" s="405"/>
      <c r="D124" s="403"/>
      <c r="E124" s="394"/>
      <c r="F124" s="395"/>
      <c r="G124" s="395">
        <f t="shared" si="8"/>
        <v>0</v>
      </c>
      <c r="H124" s="393">
        <f t="shared" si="6"/>
        <v>0</v>
      </c>
    </row>
    <row r="125" spans="1:8" x14ac:dyDescent="0.2">
      <c r="A125" s="406"/>
      <c r="B125" s="391" t="s">
        <v>183</v>
      </c>
      <c r="C125" s="405"/>
      <c r="D125" s="403"/>
      <c r="E125" s="394"/>
      <c r="F125" s="395"/>
      <c r="G125" s="395">
        <f t="shared" si="8"/>
        <v>0</v>
      </c>
      <c r="H125" s="393">
        <f t="shared" si="6"/>
        <v>0</v>
      </c>
    </row>
    <row r="126" spans="1:8" x14ac:dyDescent="0.2">
      <c r="A126" s="406"/>
      <c r="B126" s="391" t="s">
        <v>197</v>
      </c>
      <c r="C126" s="405"/>
      <c r="D126" s="403"/>
      <c r="E126" s="394"/>
      <c r="F126" s="395"/>
      <c r="G126" s="395">
        <f t="shared" si="8"/>
        <v>0</v>
      </c>
      <c r="H126" s="393">
        <f t="shared" si="6"/>
        <v>0</v>
      </c>
    </row>
    <row r="127" spans="1:8" x14ac:dyDescent="0.2">
      <c r="A127" s="397">
        <v>9</v>
      </c>
      <c r="B127" s="401" t="s">
        <v>135</v>
      </c>
      <c r="C127" s="409" t="s">
        <v>131</v>
      </c>
      <c r="D127" s="398">
        <f>SUM(D128)</f>
        <v>347799</v>
      </c>
      <c r="E127" s="398">
        <f>SUM(E128)</f>
        <v>306483</v>
      </c>
      <c r="F127" s="399">
        <f t="shared" si="7"/>
        <v>88.120724901451695</v>
      </c>
      <c r="G127" s="399">
        <f>SUM(D127/D224)*100</f>
        <v>0.33807320194307694</v>
      </c>
      <c r="H127" s="400">
        <f t="shared" si="6"/>
        <v>0.37124215928499615</v>
      </c>
    </row>
    <row r="128" spans="1:8" x14ac:dyDescent="0.2">
      <c r="A128" s="390"/>
      <c r="B128" s="391" t="s">
        <v>79</v>
      </c>
      <c r="C128" s="396"/>
      <c r="D128" s="403">
        <v>347799</v>
      </c>
      <c r="E128" s="394">
        <v>306483</v>
      </c>
      <c r="F128" s="395">
        <f t="shared" si="7"/>
        <v>88.120724901451695</v>
      </c>
      <c r="G128" s="395">
        <f>SUM(D128/D224)*100</f>
        <v>0.33807320194307694</v>
      </c>
      <c r="H128" s="393">
        <f t="shared" si="6"/>
        <v>0.37124215928499615</v>
      </c>
    </row>
    <row r="129" spans="1:8" x14ac:dyDescent="0.2">
      <c r="A129" s="397">
        <v>10</v>
      </c>
      <c r="B129" s="401" t="s">
        <v>174</v>
      </c>
      <c r="C129" s="409" t="s">
        <v>136</v>
      </c>
      <c r="D129" s="398">
        <f>SUM(D130:D132)</f>
        <v>1115235</v>
      </c>
      <c r="E129" s="398">
        <f>SUM(E132+E131+E130)</f>
        <v>1059526</v>
      </c>
      <c r="F129" s="399">
        <f t="shared" si="7"/>
        <v>95.004729944809839</v>
      </c>
      <c r="G129" s="399">
        <f>SUM(D129/D224)*100</f>
        <v>1.0840487389813869</v>
      </c>
      <c r="H129" s="400">
        <f t="shared" si="6"/>
        <v>1.2834014286554061</v>
      </c>
    </row>
    <row r="130" spans="1:8" x14ac:dyDescent="0.2">
      <c r="A130" s="390"/>
      <c r="B130" s="391" t="s">
        <v>79</v>
      </c>
      <c r="C130" s="396"/>
      <c r="D130" s="403">
        <v>846160</v>
      </c>
      <c r="E130" s="394">
        <v>817052</v>
      </c>
      <c r="F130" s="395">
        <f t="shared" si="7"/>
        <v>96.559988654627972</v>
      </c>
      <c r="G130" s="395">
        <f>SUM(D130/D224)*100</f>
        <v>0.82249811113934768</v>
      </c>
      <c r="H130" s="393">
        <f t="shared" si="6"/>
        <v>0.98969322516460834</v>
      </c>
    </row>
    <row r="131" spans="1:8" x14ac:dyDescent="0.2">
      <c r="A131" s="390"/>
      <c r="B131" s="391" t="s">
        <v>417</v>
      </c>
      <c r="C131" s="396"/>
      <c r="D131" s="403">
        <v>458</v>
      </c>
      <c r="E131" s="394">
        <v>458</v>
      </c>
      <c r="F131" s="395">
        <f t="shared" si="7"/>
        <v>100</v>
      </c>
      <c r="G131" s="395">
        <f>SUM(D131/D224)*100</f>
        <v>4.4519255802900307E-4</v>
      </c>
      <c r="H131" s="393">
        <f t="shared" si="6"/>
        <v>5.5477435600841877E-4</v>
      </c>
    </row>
    <row r="132" spans="1:8" x14ac:dyDescent="0.2">
      <c r="A132" s="390"/>
      <c r="B132" s="391" t="s">
        <v>197</v>
      </c>
      <c r="C132" s="396"/>
      <c r="D132" s="403">
        <v>268617</v>
      </c>
      <c r="E132" s="394">
        <v>242016</v>
      </c>
      <c r="F132" s="395">
        <f t="shared" si="7"/>
        <v>90.097052680954675</v>
      </c>
      <c r="G132" s="395">
        <f>SUM(D132/D224)*100</f>
        <v>0.26110543528401031</v>
      </c>
      <c r="H132" s="393">
        <f t="shared" si="6"/>
        <v>0.29315342913478926</v>
      </c>
    </row>
    <row r="133" spans="1:8" x14ac:dyDescent="0.2">
      <c r="A133" s="397">
        <v>11</v>
      </c>
      <c r="B133" s="401" t="s">
        <v>175</v>
      </c>
      <c r="C133" s="409" t="s">
        <v>137</v>
      </c>
      <c r="D133" s="398">
        <f>SUM(D134:D135)</f>
        <v>261838</v>
      </c>
      <c r="E133" s="398">
        <f>SUM(E134)</f>
        <v>209838</v>
      </c>
      <c r="F133" s="399">
        <f t="shared" si="7"/>
        <v>80.140392150871904</v>
      </c>
      <c r="G133" s="399">
        <f>SUM(D133/D224)*100</f>
        <v>0.25451600220348936</v>
      </c>
      <c r="H133" s="400">
        <f t="shared" si="6"/>
        <v>0.25417629108317596</v>
      </c>
    </row>
    <row r="134" spans="1:8" x14ac:dyDescent="0.2">
      <c r="A134" s="390"/>
      <c r="B134" s="391" t="s">
        <v>79</v>
      </c>
      <c r="C134" s="396"/>
      <c r="D134" s="403">
        <v>209838</v>
      </c>
      <c r="E134" s="394">
        <v>209838</v>
      </c>
      <c r="F134" s="395">
        <f t="shared" si="7"/>
        <v>100</v>
      </c>
      <c r="G134" s="395">
        <f>SUM(D134/D224)*100</f>
        <v>0.20397012225259811</v>
      </c>
      <c r="H134" s="393">
        <f t="shared" si="6"/>
        <v>0.25417629108317596</v>
      </c>
    </row>
    <row r="135" spans="1:8" x14ac:dyDescent="0.2">
      <c r="A135" s="390"/>
      <c r="B135" s="391" t="s">
        <v>197</v>
      </c>
      <c r="C135" s="396"/>
      <c r="D135" s="403">
        <v>52000</v>
      </c>
      <c r="E135" s="394">
        <v>50000</v>
      </c>
      <c r="F135" s="395">
        <f t="shared" ref="F135:F140" si="9">SUM(E135/D135)*100</f>
        <v>96.15384615384616</v>
      </c>
      <c r="G135" s="395">
        <f>SUM(D135/D224)*100</f>
        <v>5.0545879950891173E-2</v>
      </c>
      <c r="H135" s="393">
        <f t="shared" si="6"/>
        <v>6.0564886027119964E-2</v>
      </c>
    </row>
    <row r="136" spans="1:8" x14ac:dyDescent="0.2">
      <c r="A136" s="397">
        <v>12</v>
      </c>
      <c r="B136" s="401" t="s">
        <v>176</v>
      </c>
      <c r="C136" s="409" t="s">
        <v>138</v>
      </c>
      <c r="D136" s="398">
        <f>SUM(D137:D139)</f>
        <v>1697726</v>
      </c>
      <c r="E136" s="398">
        <f>SUM(E139+E138+E137)</f>
        <v>1553869</v>
      </c>
      <c r="F136" s="399">
        <f t="shared" si="9"/>
        <v>91.526488962294266</v>
      </c>
      <c r="G136" s="399">
        <f>SUM(D136/D224)*100</f>
        <v>1.6502510497212821</v>
      </c>
      <c r="H136" s="400">
        <f t="shared" si="6"/>
        <v>1.8821979777214977</v>
      </c>
    </row>
    <row r="137" spans="1:8" x14ac:dyDescent="0.2">
      <c r="A137" s="390"/>
      <c r="B137" s="391" t="s">
        <v>79</v>
      </c>
      <c r="C137" s="396"/>
      <c r="D137" s="403">
        <v>1148400</v>
      </c>
      <c r="E137" s="394">
        <v>1148400</v>
      </c>
      <c r="F137" s="395">
        <f t="shared" si="9"/>
        <v>100</v>
      </c>
      <c r="G137" s="395">
        <f>SUM(D137/D224)*100</f>
        <v>1.1162863179923737</v>
      </c>
      <c r="H137" s="393">
        <f t="shared" si="6"/>
        <v>1.3910543022708914</v>
      </c>
    </row>
    <row r="138" spans="1:8" x14ac:dyDescent="0.2">
      <c r="A138" s="390"/>
      <c r="B138" s="391" t="s">
        <v>183</v>
      </c>
      <c r="C138" s="396"/>
      <c r="D138" s="403">
        <v>20000</v>
      </c>
      <c r="E138" s="394">
        <v>13300</v>
      </c>
      <c r="F138" s="395">
        <f t="shared" si="9"/>
        <v>66.5</v>
      </c>
      <c r="G138" s="395">
        <f>SUM(D138/D224)*100</f>
        <v>1.944072305803507E-2</v>
      </c>
      <c r="H138" s="393">
        <f t="shared" si="6"/>
        <v>1.6110259683213911E-2</v>
      </c>
    </row>
    <row r="139" spans="1:8" x14ac:dyDescent="0.2">
      <c r="A139" s="390"/>
      <c r="B139" s="391" t="s">
        <v>197</v>
      </c>
      <c r="C139" s="396"/>
      <c r="D139" s="403">
        <v>529326</v>
      </c>
      <c r="E139" s="394">
        <v>392169</v>
      </c>
      <c r="F139" s="395">
        <f t="shared" si="9"/>
        <v>74.088368982441821</v>
      </c>
      <c r="G139" s="395">
        <f>SUM(D139/D224)*100</f>
        <v>0.51452400867087356</v>
      </c>
      <c r="H139" s="393">
        <f t="shared" si="6"/>
        <v>0.47503341576739216</v>
      </c>
    </row>
    <row r="140" spans="1:8" x14ac:dyDescent="0.2">
      <c r="A140" s="397">
        <v>13</v>
      </c>
      <c r="B140" s="407" t="s">
        <v>324</v>
      </c>
      <c r="C140" s="408" t="s">
        <v>323</v>
      </c>
      <c r="D140" s="398">
        <f>SUM(D141:D142)</f>
        <v>44719</v>
      </c>
      <c r="E140" s="398">
        <f>SUM(E142+E141)</f>
        <v>43000</v>
      </c>
      <c r="F140" s="399">
        <f t="shared" si="9"/>
        <v>96.155996332655022</v>
      </c>
      <c r="G140" s="399">
        <f>SUM(D140/D224)*100</f>
        <v>4.3468484721613507E-2</v>
      </c>
      <c r="H140" s="400">
        <f t="shared" si="6"/>
        <v>5.2085801983323167E-2</v>
      </c>
    </row>
    <row r="141" spans="1:8" x14ac:dyDescent="0.2">
      <c r="A141" s="390"/>
      <c r="B141" s="404" t="s">
        <v>79</v>
      </c>
      <c r="C141" s="405"/>
      <c r="D141" s="403">
        <v>750</v>
      </c>
      <c r="E141" s="394">
        <v>420</v>
      </c>
      <c r="F141" s="395">
        <f t="shared" ref="F141:F148" si="10">SUM(E141/D141)*100</f>
        <v>56.000000000000007</v>
      </c>
      <c r="G141" s="395">
        <f>SUM(D141/D224)*100</f>
        <v>7.2902711467631514E-4</v>
      </c>
      <c r="H141" s="393">
        <f t="shared" si="6"/>
        <v>5.0874504262780765E-4</v>
      </c>
    </row>
    <row r="142" spans="1:8" x14ac:dyDescent="0.2">
      <c r="A142" s="390"/>
      <c r="B142" s="404" t="s">
        <v>197</v>
      </c>
      <c r="C142" s="405"/>
      <c r="D142" s="403">
        <v>43969</v>
      </c>
      <c r="E142" s="394">
        <v>42580</v>
      </c>
      <c r="F142" s="395">
        <f t="shared" si="10"/>
        <v>96.840956128181219</v>
      </c>
      <c r="G142" s="395">
        <f>SUM(D142/D224)*100</f>
        <v>4.2739457606937196E-2</v>
      </c>
      <c r="H142" s="393">
        <f t="shared" si="6"/>
        <v>5.1577056940695358E-2</v>
      </c>
    </row>
    <row r="143" spans="1:8" x14ac:dyDescent="0.2">
      <c r="A143" s="397">
        <v>14</v>
      </c>
      <c r="B143" s="401" t="s">
        <v>254</v>
      </c>
      <c r="C143" s="409" t="s">
        <v>253</v>
      </c>
      <c r="D143" s="398">
        <f>SUM(D144)</f>
        <v>89215</v>
      </c>
      <c r="E143" s="398">
        <f>SUM(E144)</f>
        <v>89125</v>
      </c>
      <c r="F143" s="399">
        <f t="shared" si="10"/>
        <v>99.899120103121675</v>
      </c>
      <c r="G143" s="399">
        <f>SUM(D143/D224)*100</f>
        <v>8.6720205381129942E-2</v>
      </c>
      <c r="H143" s="400">
        <f t="shared" si="6"/>
        <v>0.10795690934334135</v>
      </c>
    </row>
    <row r="144" spans="1:8" x14ac:dyDescent="0.2">
      <c r="A144" s="390"/>
      <c r="B144" s="391" t="s">
        <v>197</v>
      </c>
      <c r="C144" s="396"/>
      <c r="D144" s="394">
        <v>89215</v>
      </c>
      <c r="E144" s="394">
        <v>89125</v>
      </c>
      <c r="F144" s="395">
        <f t="shared" si="10"/>
        <v>99.899120103121675</v>
      </c>
      <c r="G144" s="395">
        <f>SUM(D144/D224)*100</f>
        <v>8.6720205381129942E-2</v>
      </c>
      <c r="H144" s="393">
        <f t="shared" si="6"/>
        <v>0.10795690934334135</v>
      </c>
    </row>
    <row r="145" spans="1:8" x14ac:dyDescent="0.2">
      <c r="A145" s="397">
        <v>15</v>
      </c>
      <c r="B145" s="401" t="s">
        <v>348</v>
      </c>
      <c r="C145" s="409" t="s">
        <v>186</v>
      </c>
      <c r="D145" s="398">
        <f>SUM(D146)</f>
        <v>90580</v>
      </c>
      <c r="E145" s="398">
        <f>SUM(E146)</f>
        <v>90573</v>
      </c>
      <c r="F145" s="399">
        <f t="shared" si="10"/>
        <v>99.992272024729516</v>
      </c>
      <c r="G145" s="399">
        <f>SUM(D145/D224)*100</f>
        <v>8.8047034729840823E-2</v>
      </c>
      <c r="H145" s="400">
        <f t="shared" ref="H145:H208" si="11">SUM(E145/$E$224)*100</f>
        <v>0.10971086844268672</v>
      </c>
    </row>
    <row r="146" spans="1:8" x14ac:dyDescent="0.2">
      <c r="A146" s="390"/>
      <c r="B146" s="404" t="s">
        <v>196</v>
      </c>
      <c r="C146" s="396"/>
      <c r="D146" s="394">
        <v>90580</v>
      </c>
      <c r="E146" s="394">
        <v>90573</v>
      </c>
      <c r="F146" s="395">
        <f t="shared" si="10"/>
        <v>99.992272024729516</v>
      </c>
      <c r="G146" s="395">
        <f>SUM(D146/D224)*100</f>
        <v>8.8047034729840823E-2</v>
      </c>
      <c r="H146" s="393">
        <f t="shared" si="11"/>
        <v>0.10971086844268672</v>
      </c>
    </row>
    <row r="147" spans="1:8" x14ac:dyDescent="0.2">
      <c r="A147" s="397">
        <v>16</v>
      </c>
      <c r="B147" s="401" t="s">
        <v>361</v>
      </c>
      <c r="C147" s="409" t="s">
        <v>360</v>
      </c>
      <c r="D147" s="398">
        <f>SUM(D148)</f>
        <v>215467</v>
      </c>
      <c r="E147" s="398">
        <f>SUM(E148)</f>
        <v>215467</v>
      </c>
      <c r="F147" s="399">
        <f t="shared" si="10"/>
        <v>100</v>
      </c>
      <c r="G147" s="399">
        <f>SUM(D147/D224)*100</f>
        <v>0.2094417137572821</v>
      </c>
      <c r="H147" s="400">
        <f t="shared" si="11"/>
        <v>0.26099468595210917</v>
      </c>
    </row>
    <row r="148" spans="1:8" x14ac:dyDescent="0.2">
      <c r="A148" s="390"/>
      <c r="B148" s="404" t="s">
        <v>196</v>
      </c>
      <c r="C148" s="396"/>
      <c r="D148" s="394">
        <v>215467</v>
      </c>
      <c r="E148" s="394">
        <v>215467</v>
      </c>
      <c r="F148" s="395">
        <f t="shared" si="10"/>
        <v>100</v>
      </c>
      <c r="G148" s="395">
        <f>SUM(D148/D224)*100</f>
        <v>0.2094417137572821</v>
      </c>
      <c r="H148" s="393">
        <f t="shared" si="11"/>
        <v>0.26099468595210917</v>
      </c>
    </row>
    <row r="149" spans="1:8" x14ac:dyDescent="0.2">
      <c r="A149" s="397">
        <v>17</v>
      </c>
      <c r="B149" s="401" t="s">
        <v>367</v>
      </c>
      <c r="C149" s="409" t="s">
        <v>368</v>
      </c>
      <c r="D149" s="398">
        <f>SUM(D150:D151)</f>
        <v>22000</v>
      </c>
      <c r="E149" s="398">
        <f>SUM(E150:E151)</f>
        <v>0</v>
      </c>
      <c r="F149" s="398">
        <f>SUM(F150:F151)</f>
        <v>0</v>
      </c>
      <c r="G149" s="399">
        <f>SUM(D149/D224)*100</f>
        <v>2.1384795363838575E-2</v>
      </c>
      <c r="H149" s="400">
        <f t="shared" si="11"/>
        <v>0</v>
      </c>
    </row>
    <row r="150" spans="1:8" x14ac:dyDescent="0.2">
      <c r="A150" s="390"/>
      <c r="B150" s="391" t="s">
        <v>79</v>
      </c>
      <c r="C150" s="396"/>
      <c r="D150" s="394"/>
      <c r="E150" s="394"/>
      <c r="F150" s="395"/>
      <c r="G150" s="395">
        <f>SUM(D150/D224)*100</f>
        <v>0</v>
      </c>
      <c r="H150" s="393">
        <f t="shared" si="11"/>
        <v>0</v>
      </c>
    </row>
    <row r="151" spans="1:8" x14ac:dyDescent="0.2">
      <c r="A151" s="390"/>
      <c r="B151" s="391" t="s">
        <v>197</v>
      </c>
      <c r="C151" s="396"/>
      <c r="D151" s="394">
        <v>22000</v>
      </c>
      <c r="E151" s="394">
        <v>0</v>
      </c>
      <c r="F151" s="395">
        <f>SUM(E151/D151)*100</f>
        <v>0</v>
      </c>
      <c r="G151" s="395">
        <f>SUM(D151/D224)*100</f>
        <v>2.1384795363838575E-2</v>
      </c>
      <c r="H151" s="393">
        <f t="shared" si="11"/>
        <v>0</v>
      </c>
    </row>
    <row r="152" spans="1:8" x14ac:dyDescent="0.2">
      <c r="A152" s="410">
        <v>18</v>
      </c>
      <c r="B152" s="407" t="s">
        <v>328</v>
      </c>
      <c r="C152" s="408"/>
      <c r="D152" s="398">
        <f t="shared" ref="D152:E154" si="12">SUM(D156+D160+D192+D204+D208)</f>
        <v>17379962</v>
      </c>
      <c r="E152" s="398">
        <f t="shared" si="12"/>
        <v>4362122</v>
      </c>
      <c r="F152" s="399">
        <f t="shared" ref="F152:F157" si="13">SUM(E152/D152)*100</f>
        <v>25.098570411143591</v>
      </c>
      <c r="G152" s="399">
        <f>SUM(D152/D224)*100</f>
        <v>16.893951400058665</v>
      </c>
      <c r="H152" s="400">
        <f t="shared" si="11"/>
        <v>5.2838284353278517</v>
      </c>
    </row>
    <row r="153" spans="1:8" x14ac:dyDescent="0.2">
      <c r="A153" s="410"/>
      <c r="B153" s="407" t="s">
        <v>79</v>
      </c>
      <c r="C153" s="408"/>
      <c r="D153" s="398">
        <f t="shared" si="12"/>
        <v>1319054</v>
      </c>
      <c r="E153" s="398">
        <f t="shared" si="12"/>
        <v>865562</v>
      </c>
      <c r="F153" s="399">
        <f t="shared" si="13"/>
        <v>65.619906387456467</v>
      </c>
      <c r="G153" s="399">
        <f>SUM(D153/D224)*100</f>
        <v>1.2821681756296694</v>
      </c>
      <c r="H153" s="400">
        <f t="shared" si="11"/>
        <v>1.0484532775881203</v>
      </c>
    </row>
    <row r="154" spans="1:8" x14ac:dyDescent="0.2">
      <c r="A154" s="410"/>
      <c r="B154" s="407" t="s">
        <v>183</v>
      </c>
      <c r="C154" s="408"/>
      <c r="D154" s="398">
        <f t="shared" si="12"/>
        <v>803470</v>
      </c>
      <c r="E154" s="398">
        <f t="shared" si="12"/>
        <v>619628</v>
      </c>
      <c r="F154" s="399">
        <f t="shared" si="13"/>
        <v>77.118996353317485</v>
      </c>
      <c r="G154" s="399">
        <f>SUM(D154/D224)*100</f>
        <v>0.78100188777197177</v>
      </c>
      <c r="H154" s="400">
        <f t="shared" si="11"/>
        <v>0.75055398398424578</v>
      </c>
    </row>
    <row r="155" spans="1:8" x14ac:dyDescent="0.2">
      <c r="A155" s="410"/>
      <c r="B155" s="407" t="s">
        <v>197</v>
      </c>
      <c r="C155" s="408"/>
      <c r="D155" s="398">
        <f>SUM(D159+D163+D195+D207+D211)</f>
        <v>15257438</v>
      </c>
      <c r="E155" s="398">
        <f>SUM(E159+E163+E195+E207+E211)</f>
        <v>2876932</v>
      </c>
      <c r="F155" s="399">
        <f t="shared" si="13"/>
        <v>18.85593112028376</v>
      </c>
      <c r="G155" s="399">
        <f>SUM(D155/D224)*100</f>
        <v>14.830781336657022</v>
      </c>
      <c r="H155" s="400">
        <f t="shared" si="11"/>
        <v>3.4848211737554853</v>
      </c>
    </row>
    <row r="156" spans="1:8" x14ac:dyDescent="0.2">
      <c r="A156" s="406"/>
      <c r="B156" s="404" t="s">
        <v>177</v>
      </c>
      <c r="C156" s="405" t="s">
        <v>139</v>
      </c>
      <c r="D156" s="394">
        <f>SUM(D159+D158+D157)</f>
        <v>12760426</v>
      </c>
      <c r="E156" s="394">
        <f>SUM(E159+E158+E157)</f>
        <v>2310454</v>
      </c>
      <c r="F156" s="395">
        <f t="shared" si="13"/>
        <v>18.106401776868577</v>
      </c>
      <c r="G156" s="395">
        <f>SUM(D156/D224)*100</f>
        <v>12.403595398427509</v>
      </c>
      <c r="H156" s="393">
        <f t="shared" si="11"/>
        <v>2.7986476636180684</v>
      </c>
    </row>
    <row r="157" spans="1:8" x14ac:dyDescent="0.2">
      <c r="A157" s="406"/>
      <c r="B157" s="404" t="s">
        <v>79</v>
      </c>
      <c r="C157" s="405"/>
      <c r="D157" s="394">
        <v>378961</v>
      </c>
      <c r="E157" s="394">
        <v>277940</v>
      </c>
      <c r="F157" s="395">
        <f t="shared" si="13"/>
        <v>73.342639480052043</v>
      </c>
      <c r="G157" s="395">
        <f>SUM(D157/D224)*100</f>
        <v>0.36836379253980139</v>
      </c>
      <c r="H157" s="393">
        <f t="shared" si="11"/>
        <v>0.33666808844755441</v>
      </c>
    </row>
    <row r="158" spans="1:8" x14ac:dyDescent="0.2">
      <c r="A158" s="406"/>
      <c r="B158" s="404" t="s">
        <v>183</v>
      </c>
      <c r="C158" s="405"/>
      <c r="D158" s="394">
        <v>668249</v>
      </c>
      <c r="E158" s="394">
        <v>508349</v>
      </c>
      <c r="F158" s="394">
        <v>0</v>
      </c>
      <c r="G158" s="395">
        <f>SUM(D158/D224)*100</f>
        <v>0.64956218714044378</v>
      </c>
      <c r="H158" s="393">
        <f t="shared" si="11"/>
        <v>0.61576198494000811</v>
      </c>
    </row>
    <row r="159" spans="1:8" x14ac:dyDescent="0.2">
      <c r="A159" s="406"/>
      <c r="B159" s="404" t="s">
        <v>197</v>
      </c>
      <c r="C159" s="405"/>
      <c r="D159" s="394">
        <v>11713216</v>
      </c>
      <c r="E159" s="394">
        <v>1524165</v>
      </c>
      <c r="F159" s="395">
        <f t="shared" ref="F159:F167" si="14">SUM(E159/D159)*100</f>
        <v>13.012352884126784</v>
      </c>
      <c r="G159" s="395">
        <f>SUM(D159/D224)*100</f>
        <v>11.385669418747264</v>
      </c>
      <c r="H159" s="393">
        <f t="shared" si="11"/>
        <v>1.8462175902305058</v>
      </c>
    </row>
    <row r="160" spans="1:8" x14ac:dyDescent="0.2">
      <c r="A160" s="390"/>
      <c r="B160" s="404" t="s">
        <v>330</v>
      </c>
      <c r="C160" s="405" t="s">
        <v>140</v>
      </c>
      <c r="D160" s="394">
        <f>SUM(D161:D163)</f>
        <v>4403504</v>
      </c>
      <c r="E160" s="394">
        <f>SUM(E184+E180+E176+E172+E168+E164)</f>
        <v>1941229</v>
      </c>
      <c r="F160" s="395">
        <f t="shared" si="14"/>
        <v>44.083734226198047</v>
      </c>
      <c r="G160" s="395">
        <f>SUM(D160/D224)*100</f>
        <v>4.2803650874474828</v>
      </c>
      <c r="H160" s="393">
        <f t="shared" si="11"/>
        <v>2.3514062627508014</v>
      </c>
    </row>
    <row r="161" spans="1:8" x14ac:dyDescent="0.2">
      <c r="A161" s="390"/>
      <c r="B161" s="404" t="s">
        <v>79</v>
      </c>
      <c r="C161" s="405"/>
      <c r="D161" s="394">
        <f t="shared" ref="D161:E163" si="15">SUM(D165+D169+D173+D177+D181+D185+D189)</f>
        <v>939493</v>
      </c>
      <c r="E161" s="394">
        <f t="shared" si="15"/>
        <v>587022</v>
      </c>
      <c r="F161" s="395">
        <f t="shared" si="14"/>
        <v>62.482849792388016</v>
      </c>
      <c r="G161" s="395">
        <f>SUM(D161/D224)*100</f>
        <v>0.91322116139812692</v>
      </c>
      <c r="H161" s="393">
        <f t="shared" si="11"/>
        <v>0.71105841050824037</v>
      </c>
    </row>
    <row r="162" spans="1:8" x14ac:dyDescent="0.2">
      <c r="A162" s="390"/>
      <c r="B162" s="404" t="s">
        <v>99</v>
      </c>
      <c r="C162" s="405"/>
      <c r="D162" s="394">
        <f t="shared" si="15"/>
        <v>133721</v>
      </c>
      <c r="E162" s="394">
        <f t="shared" si="15"/>
        <v>111279</v>
      </c>
      <c r="F162" s="395">
        <f t="shared" si="14"/>
        <v>83.217295712715284</v>
      </c>
      <c r="G162" s="395">
        <f>SUM(D162/D224)*100</f>
        <v>0.12998164640217535</v>
      </c>
      <c r="H162" s="393">
        <f t="shared" si="11"/>
        <v>0.13479199904423764</v>
      </c>
    </row>
    <row r="163" spans="1:8" x14ac:dyDescent="0.2">
      <c r="A163" s="390"/>
      <c r="B163" s="404" t="s">
        <v>196</v>
      </c>
      <c r="C163" s="405"/>
      <c r="D163" s="394">
        <f t="shared" si="15"/>
        <v>3330290</v>
      </c>
      <c r="E163" s="394">
        <f t="shared" si="15"/>
        <v>1242928</v>
      </c>
      <c r="F163" s="395">
        <f t="shared" si="14"/>
        <v>37.321914908311285</v>
      </c>
      <c r="G163" s="395">
        <f>SUM(D163/D224)*100</f>
        <v>3.2371622796471802</v>
      </c>
      <c r="H163" s="393">
        <f t="shared" si="11"/>
        <v>1.5055558531983233</v>
      </c>
    </row>
    <row r="164" spans="1:8" s="252" customFormat="1" x14ac:dyDescent="0.2">
      <c r="A164" s="390" t="s">
        <v>327</v>
      </c>
      <c r="B164" s="411" t="s">
        <v>379</v>
      </c>
      <c r="C164" s="412" t="s">
        <v>334</v>
      </c>
      <c r="D164" s="394">
        <f>SUM(D165:D167)</f>
        <v>720310</v>
      </c>
      <c r="E164" s="394">
        <f>SUM(E165:E167)</f>
        <v>460298</v>
      </c>
      <c r="F164" s="395">
        <f t="shared" si="14"/>
        <v>63.902764087684474</v>
      </c>
      <c r="G164" s="395">
        <f>SUM(D164/D224)*100</f>
        <v>0.70016736129666202</v>
      </c>
      <c r="H164" s="393">
        <f t="shared" si="11"/>
        <v>0.55755791817022526</v>
      </c>
    </row>
    <row r="165" spans="1:8" x14ac:dyDescent="0.2">
      <c r="A165" s="390"/>
      <c r="B165" s="404" t="s">
        <v>79</v>
      </c>
      <c r="C165" s="412"/>
      <c r="D165" s="394">
        <v>681176</v>
      </c>
      <c r="E165" s="394">
        <v>437275</v>
      </c>
      <c r="F165" s="395">
        <f t="shared" si="14"/>
        <v>64.194128976945748</v>
      </c>
      <c r="G165" s="395">
        <f>SUM(D165/D224)*100</f>
        <v>0.66212769848900477</v>
      </c>
      <c r="H165" s="393">
        <f t="shared" si="11"/>
        <v>0.52967021075017762</v>
      </c>
    </row>
    <row r="166" spans="1:8" x14ac:dyDescent="0.2">
      <c r="A166" s="390"/>
      <c r="B166" s="404" t="s">
        <v>99</v>
      </c>
      <c r="C166" s="412"/>
      <c r="D166" s="394">
        <v>18000</v>
      </c>
      <c r="E166" s="394">
        <v>6800</v>
      </c>
      <c r="F166" s="395">
        <f t="shared" si="14"/>
        <v>37.777777777777779</v>
      </c>
      <c r="G166" s="395">
        <f>SUM(D166/D224)*100</f>
        <v>1.7496650752231564E-2</v>
      </c>
      <c r="H166" s="393">
        <f t="shared" si="11"/>
        <v>8.2368244996883153E-3</v>
      </c>
    </row>
    <row r="167" spans="1:8" x14ac:dyDescent="0.2">
      <c r="A167" s="390"/>
      <c r="B167" s="404" t="s">
        <v>196</v>
      </c>
      <c r="C167" s="412"/>
      <c r="D167" s="394">
        <v>21134</v>
      </c>
      <c r="E167" s="394">
        <v>16223</v>
      </c>
      <c r="F167" s="395">
        <f t="shared" si="14"/>
        <v>76.762562695183107</v>
      </c>
      <c r="G167" s="395">
        <f>SUM(D167/D224)*100</f>
        <v>2.0543012055425657E-2</v>
      </c>
      <c r="H167" s="393">
        <f t="shared" si="11"/>
        <v>1.9650882920359342E-2</v>
      </c>
    </row>
    <row r="168" spans="1:8" s="252" customFormat="1" x14ac:dyDescent="0.2">
      <c r="A168" s="390"/>
      <c r="B168" s="411" t="s">
        <v>378</v>
      </c>
      <c r="C168" s="412" t="s">
        <v>335</v>
      </c>
      <c r="D168" s="394">
        <f>SUM(D169:D171)</f>
        <v>0</v>
      </c>
      <c r="E168" s="394">
        <f>SUM(E169:E171)</f>
        <v>0</v>
      </c>
      <c r="F168" s="395"/>
      <c r="G168" s="395">
        <f>SUM(D168/D224)*100</f>
        <v>0</v>
      </c>
      <c r="H168" s="393">
        <f t="shared" si="11"/>
        <v>0</v>
      </c>
    </row>
    <row r="169" spans="1:8" x14ac:dyDescent="0.2">
      <c r="A169" s="390"/>
      <c r="B169" s="404" t="s">
        <v>79</v>
      </c>
      <c r="C169" s="412"/>
      <c r="D169" s="394"/>
      <c r="E169" s="394"/>
      <c r="F169" s="395"/>
      <c r="G169" s="395">
        <f>SUM(D169/D224)*100</f>
        <v>0</v>
      </c>
      <c r="H169" s="393">
        <f t="shared" si="11"/>
        <v>0</v>
      </c>
    </row>
    <row r="170" spans="1:8" x14ac:dyDescent="0.2">
      <c r="A170" s="390"/>
      <c r="B170" s="404" t="s">
        <v>99</v>
      </c>
      <c r="C170" s="412"/>
      <c r="D170" s="394"/>
      <c r="E170" s="394"/>
      <c r="F170" s="395"/>
      <c r="G170" s="395">
        <f>SUM(D170/D224)*100</f>
        <v>0</v>
      </c>
      <c r="H170" s="393">
        <f t="shared" si="11"/>
        <v>0</v>
      </c>
    </row>
    <row r="171" spans="1:8" x14ac:dyDescent="0.2">
      <c r="A171" s="390"/>
      <c r="B171" s="404" t="s">
        <v>196</v>
      </c>
      <c r="C171" s="412"/>
      <c r="D171" s="394"/>
      <c r="E171" s="394"/>
      <c r="F171" s="395"/>
      <c r="G171" s="395">
        <f>SUM(D171/D224)*100</f>
        <v>0</v>
      </c>
      <c r="H171" s="393">
        <f t="shared" si="11"/>
        <v>0</v>
      </c>
    </row>
    <row r="172" spans="1:8" s="252" customFormat="1" x14ac:dyDescent="0.2">
      <c r="A172" s="390"/>
      <c r="B172" s="411" t="s">
        <v>377</v>
      </c>
      <c r="C172" s="412" t="s">
        <v>336</v>
      </c>
      <c r="D172" s="394">
        <f>SUM(D173:D175)</f>
        <v>357878</v>
      </c>
      <c r="E172" s="394">
        <f>SUM(E173:E175)</f>
        <v>275923</v>
      </c>
      <c r="F172" s="395">
        <f t="shared" ref="F172:F177" si="16">SUM(E172/D172)*100</f>
        <v>77.099737899507659</v>
      </c>
      <c r="G172" s="395">
        <f>SUM(D172/D224)*100</f>
        <v>0.3478703543281737</v>
      </c>
      <c r="H172" s="393">
        <f t="shared" si="11"/>
        <v>0.33422490094522045</v>
      </c>
    </row>
    <row r="173" spans="1:8" x14ac:dyDescent="0.2">
      <c r="A173" s="390"/>
      <c r="B173" s="404" t="s">
        <v>79</v>
      </c>
      <c r="C173" s="412"/>
      <c r="D173" s="394">
        <v>159036</v>
      </c>
      <c r="E173" s="394">
        <v>118994</v>
      </c>
      <c r="F173" s="395">
        <f t="shared" si="16"/>
        <v>74.822052868532907</v>
      </c>
      <c r="G173" s="395">
        <f>SUM(D173/D224)*100</f>
        <v>0.15458874161288325</v>
      </c>
      <c r="H173" s="393">
        <f t="shared" si="11"/>
        <v>0.14413716095822224</v>
      </c>
    </row>
    <row r="174" spans="1:8" x14ac:dyDescent="0.2">
      <c r="A174" s="390"/>
      <c r="B174" s="404" t="s">
        <v>99</v>
      </c>
      <c r="C174" s="412"/>
      <c r="D174" s="394">
        <v>54478</v>
      </c>
      <c r="E174" s="394">
        <v>49170</v>
      </c>
      <c r="F174" s="395">
        <f t="shared" si="16"/>
        <v>90.25661735012298</v>
      </c>
      <c r="G174" s="395">
        <f>SUM(D174/D224)*100</f>
        <v>5.2954585537781727E-2</v>
      </c>
      <c r="H174" s="393">
        <f t="shared" si="11"/>
        <v>5.9559508919069769E-2</v>
      </c>
    </row>
    <row r="175" spans="1:8" x14ac:dyDescent="0.2">
      <c r="A175" s="390"/>
      <c r="B175" s="404" t="s">
        <v>196</v>
      </c>
      <c r="C175" s="412"/>
      <c r="D175" s="394">
        <v>144364</v>
      </c>
      <c r="E175" s="394">
        <v>107759</v>
      </c>
      <c r="F175" s="395">
        <f t="shared" si="16"/>
        <v>74.643955556787006</v>
      </c>
      <c r="G175" s="395">
        <f>SUM(D175/D224)*100</f>
        <v>0.14032702717750872</v>
      </c>
      <c r="H175" s="393">
        <f t="shared" si="11"/>
        <v>0.13052823106792841</v>
      </c>
    </row>
    <row r="176" spans="1:8" s="252" customFormat="1" x14ac:dyDescent="0.2">
      <c r="A176" s="390"/>
      <c r="B176" s="411" t="s">
        <v>376</v>
      </c>
      <c r="C176" s="412" t="s">
        <v>337</v>
      </c>
      <c r="D176" s="394">
        <f>SUM(D177:D179)</f>
        <v>268357</v>
      </c>
      <c r="E176" s="394">
        <f>SUM(E177:E179)</f>
        <v>116064</v>
      </c>
      <c r="F176" s="395">
        <f t="shared" si="16"/>
        <v>43.249850013228645</v>
      </c>
      <c r="G176" s="395">
        <f>SUM(D176/D224)*100</f>
        <v>0.2608527058842558</v>
      </c>
      <c r="H176" s="393">
        <f t="shared" si="11"/>
        <v>0.14058805863703303</v>
      </c>
    </row>
    <row r="177" spans="1:8" x14ac:dyDescent="0.2">
      <c r="A177" s="390"/>
      <c r="B177" s="404" t="s">
        <v>79</v>
      </c>
      <c r="C177" s="412"/>
      <c r="D177" s="413">
        <v>22293</v>
      </c>
      <c r="E177" s="413">
        <v>0</v>
      </c>
      <c r="F177" s="395">
        <f t="shared" si="16"/>
        <v>0</v>
      </c>
      <c r="G177" s="395">
        <f>SUM(D177/D224)*100</f>
        <v>2.1669601956638789E-2</v>
      </c>
      <c r="H177" s="393">
        <f t="shared" si="11"/>
        <v>0</v>
      </c>
    </row>
    <row r="178" spans="1:8" x14ac:dyDescent="0.2">
      <c r="A178" s="390"/>
      <c r="B178" s="404" t="s">
        <v>99</v>
      </c>
      <c r="C178" s="412"/>
      <c r="D178" s="413"/>
      <c r="E178" s="413"/>
      <c r="F178" s="395">
        <v>0</v>
      </c>
      <c r="G178" s="395">
        <f>SUM(D178/D224)*100</f>
        <v>0</v>
      </c>
      <c r="H178" s="393">
        <f t="shared" si="11"/>
        <v>0</v>
      </c>
    </row>
    <row r="179" spans="1:8" x14ac:dyDescent="0.2">
      <c r="A179" s="390"/>
      <c r="B179" s="404" t="s">
        <v>196</v>
      </c>
      <c r="C179" s="412"/>
      <c r="D179" s="413">
        <v>246064</v>
      </c>
      <c r="E179" s="413">
        <v>116064</v>
      </c>
      <c r="F179" s="395">
        <f t="shared" ref="F179:F184" si="17">SUM(E179/D179)*100</f>
        <v>47.168216398985628</v>
      </c>
      <c r="G179" s="395">
        <f>SUM(D179/D224)*100</f>
        <v>0.23918310392761705</v>
      </c>
      <c r="H179" s="393">
        <f t="shared" si="11"/>
        <v>0.14058805863703303</v>
      </c>
    </row>
    <row r="180" spans="1:8" s="252" customFormat="1" x14ac:dyDescent="0.2">
      <c r="A180" s="390"/>
      <c r="B180" s="411" t="s">
        <v>375</v>
      </c>
      <c r="C180" s="412" t="s">
        <v>338</v>
      </c>
      <c r="D180" s="394">
        <f>SUM(D181:D183)</f>
        <v>138103</v>
      </c>
      <c r="E180" s="394">
        <f>SUM(E181:E183)</f>
        <v>101134</v>
      </c>
      <c r="F180" s="395">
        <f t="shared" si="17"/>
        <v>73.230849438462599</v>
      </c>
      <c r="G180" s="395">
        <f>SUM(D180/D224)*100</f>
        <v>0.13424110882419085</v>
      </c>
      <c r="H180" s="393">
        <f t="shared" si="11"/>
        <v>0.122503383669335</v>
      </c>
    </row>
    <row r="181" spans="1:8" x14ac:dyDescent="0.2">
      <c r="A181" s="390"/>
      <c r="B181" s="404" t="s">
        <v>79</v>
      </c>
      <c r="C181" s="412"/>
      <c r="D181" s="413">
        <v>53188</v>
      </c>
      <c r="E181" s="413">
        <v>30753</v>
      </c>
      <c r="F181" s="395">
        <f t="shared" si="17"/>
        <v>57.819432954801833</v>
      </c>
      <c r="G181" s="395">
        <f>SUM(D181/D224)*100</f>
        <v>5.170065890053846E-2</v>
      </c>
      <c r="H181" s="393">
        <f t="shared" si="11"/>
        <v>3.7251038799840402E-2</v>
      </c>
    </row>
    <row r="182" spans="1:8" x14ac:dyDescent="0.2">
      <c r="A182" s="390"/>
      <c r="B182" s="404" t="s">
        <v>99</v>
      </c>
      <c r="C182" s="412"/>
      <c r="D182" s="413">
        <v>61243</v>
      </c>
      <c r="E182" s="413">
        <v>55309</v>
      </c>
      <c r="F182" s="395">
        <f t="shared" si="17"/>
        <v>90.310729389481253</v>
      </c>
      <c r="G182" s="395">
        <f>SUM(D182/D224)*100</f>
        <v>5.9530410112162091E-2</v>
      </c>
      <c r="H182" s="393">
        <f t="shared" si="11"/>
        <v>6.6995665625479567E-2</v>
      </c>
    </row>
    <row r="183" spans="1:8" x14ac:dyDescent="0.2">
      <c r="A183" s="390"/>
      <c r="B183" s="404" t="s">
        <v>196</v>
      </c>
      <c r="C183" s="412"/>
      <c r="D183" s="413">
        <v>23672</v>
      </c>
      <c r="E183" s="413">
        <v>15072</v>
      </c>
      <c r="F183" s="395">
        <f t="shared" si="17"/>
        <v>63.670158837445079</v>
      </c>
      <c r="G183" s="395">
        <f>SUM(D183/D224)*100</f>
        <v>2.3010039811490305E-2</v>
      </c>
      <c r="H183" s="393">
        <f t="shared" si="11"/>
        <v>1.8256679244015042E-2</v>
      </c>
    </row>
    <row r="184" spans="1:8" s="252" customFormat="1" x14ac:dyDescent="0.2">
      <c r="A184" s="390"/>
      <c r="B184" s="411" t="s">
        <v>374</v>
      </c>
      <c r="C184" s="412" t="s">
        <v>339</v>
      </c>
      <c r="D184" s="394">
        <f>SUM(D185:D187)</f>
        <v>2918856</v>
      </c>
      <c r="E184" s="394">
        <f>SUM(E185:E187)</f>
        <v>987810</v>
      </c>
      <c r="F184" s="395">
        <f t="shared" si="17"/>
        <v>33.842368379940638</v>
      </c>
      <c r="G184" s="395">
        <f>SUM(D184/D224)*100</f>
        <v>2.8372335571142004</v>
      </c>
      <c r="H184" s="393">
        <f t="shared" si="11"/>
        <v>1.1965320013289875</v>
      </c>
    </row>
    <row r="185" spans="1:8" x14ac:dyDescent="0.2">
      <c r="A185" s="390"/>
      <c r="B185" s="404" t="s">
        <v>79</v>
      </c>
      <c r="C185" s="412"/>
      <c r="D185" s="413">
        <v>23800</v>
      </c>
      <c r="E185" s="413">
        <v>0</v>
      </c>
      <c r="F185" s="395"/>
      <c r="G185" s="395">
        <f>SUM(D185/D224)*100</f>
        <v>2.313446043906173E-2</v>
      </c>
      <c r="H185" s="393">
        <f t="shared" si="11"/>
        <v>0</v>
      </c>
    </row>
    <row r="186" spans="1:8" x14ac:dyDescent="0.2">
      <c r="A186" s="390"/>
      <c r="B186" s="404" t="s">
        <v>99</v>
      </c>
      <c r="C186" s="412"/>
      <c r="D186" s="413"/>
      <c r="E186" s="413"/>
      <c r="F186" s="395"/>
      <c r="G186" s="395">
        <f>SUM(D186/D224)*100</f>
        <v>0</v>
      </c>
      <c r="H186" s="393">
        <f t="shared" si="11"/>
        <v>0</v>
      </c>
    </row>
    <row r="187" spans="1:8" x14ac:dyDescent="0.2">
      <c r="A187" s="390"/>
      <c r="B187" s="404" t="s">
        <v>196</v>
      </c>
      <c r="C187" s="412"/>
      <c r="D187" s="413">
        <v>2895056</v>
      </c>
      <c r="E187" s="413">
        <v>987810</v>
      </c>
      <c r="F187" s="395">
        <f>SUM(E187/D187)*100</f>
        <v>34.120583505120457</v>
      </c>
      <c r="G187" s="395">
        <f>SUM(D187/D224)*100</f>
        <v>2.8140990966751387</v>
      </c>
      <c r="H187" s="393">
        <f t="shared" si="11"/>
        <v>1.1965320013289875</v>
      </c>
    </row>
    <row r="188" spans="1:8" s="252" customFormat="1" x14ac:dyDescent="0.2">
      <c r="A188" s="390"/>
      <c r="B188" s="411" t="s">
        <v>373</v>
      </c>
      <c r="C188" s="412" t="s">
        <v>340</v>
      </c>
      <c r="D188" s="394">
        <v>0</v>
      </c>
      <c r="E188" s="394">
        <f>SUM(E189:E191)</f>
        <v>0</v>
      </c>
      <c r="F188" s="395"/>
      <c r="G188" s="395">
        <f>SUM(D188/D224)*100</f>
        <v>0</v>
      </c>
      <c r="H188" s="393">
        <f t="shared" si="11"/>
        <v>0</v>
      </c>
    </row>
    <row r="189" spans="1:8" x14ac:dyDescent="0.2">
      <c r="A189" s="390"/>
      <c r="B189" s="404" t="s">
        <v>79</v>
      </c>
      <c r="C189" s="405"/>
      <c r="D189" s="413"/>
      <c r="E189" s="413"/>
      <c r="F189" s="395"/>
      <c r="G189" s="395">
        <f>SUM(D189/D224)*100</f>
        <v>0</v>
      </c>
      <c r="H189" s="393">
        <f t="shared" si="11"/>
        <v>0</v>
      </c>
    </row>
    <row r="190" spans="1:8" x14ac:dyDescent="0.2">
      <c r="A190" s="390"/>
      <c r="B190" s="404" t="s">
        <v>99</v>
      </c>
      <c r="C190" s="405"/>
      <c r="D190" s="413"/>
      <c r="E190" s="413"/>
      <c r="F190" s="395"/>
      <c r="G190" s="395">
        <f>SUM(D190/D224)*100</f>
        <v>0</v>
      </c>
      <c r="H190" s="393">
        <f t="shared" si="11"/>
        <v>0</v>
      </c>
    </row>
    <row r="191" spans="1:8" x14ac:dyDescent="0.2">
      <c r="A191" s="390"/>
      <c r="B191" s="404" t="s">
        <v>196</v>
      </c>
      <c r="C191" s="405"/>
      <c r="D191" s="413"/>
      <c r="E191" s="413"/>
      <c r="F191" s="395"/>
      <c r="G191" s="395">
        <f>SUM(D191/D224)*100</f>
        <v>0</v>
      </c>
      <c r="H191" s="393">
        <f t="shared" si="11"/>
        <v>0</v>
      </c>
    </row>
    <row r="192" spans="1:8" x14ac:dyDescent="0.2">
      <c r="A192" s="390"/>
      <c r="B192" s="404" t="s">
        <v>331</v>
      </c>
      <c r="C192" s="405" t="s">
        <v>141</v>
      </c>
      <c r="D192" s="413">
        <f>SUM(D200+D196)</f>
        <v>70032</v>
      </c>
      <c r="E192" s="413">
        <f>SUM(E200+E196)</f>
        <v>4875</v>
      </c>
      <c r="F192" s="395">
        <f t="shared" ref="F192:F203" si="18">SUM(E192/D192)*100</f>
        <v>6.9611034955448945</v>
      </c>
      <c r="G192" s="395">
        <f>SUM(D192/D224)*100</f>
        <v>6.8073635860015608E-2</v>
      </c>
      <c r="H192" s="393">
        <f t="shared" si="11"/>
        <v>5.9050763876441967E-3</v>
      </c>
    </row>
    <row r="193" spans="1:8" x14ac:dyDescent="0.2">
      <c r="A193" s="390"/>
      <c r="B193" s="404" t="s">
        <v>79</v>
      </c>
      <c r="C193" s="405"/>
      <c r="D193" s="413">
        <f t="shared" ref="D193:E195" si="19">SUM(D197+D201)</f>
        <v>600</v>
      </c>
      <c r="E193" s="413">
        <f t="shared" si="19"/>
        <v>600</v>
      </c>
      <c r="F193" s="395"/>
      <c r="G193" s="395">
        <f>SUM(D193/D224)*100</f>
        <v>5.83221691741052E-4</v>
      </c>
      <c r="H193" s="393">
        <f t="shared" si="11"/>
        <v>7.2677863232543959E-4</v>
      </c>
    </row>
    <row r="194" spans="1:8" x14ac:dyDescent="0.2">
      <c r="A194" s="390"/>
      <c r="B194" s="404" t="s">
        <v>99</v>
      </c>
      <c r="C194" s="405"/>
      <c r="D194" s="413">
        <f t="shared" si="19"/>
        <v>1500</v>
      </c>
      <c r="E194" s="413">
        <f t="shared" si="19"/>
        <v>0</v>
      </c>
      <c r="F194" s="395"/>
      <c r="G194" s="395">
        <f>SUM(D194/D224)*100</f>
        <v>1.4580542293526303E-3</v>
      </c>
      <c r="H194" s="393">
        <f t="shared" si="11"/>
        <v>0</v>
      </c>
    </row>
    <row r="195" spans="1:8" x14ac:dyDescent="0.2">
      <c r="A195" s="390"/>
      <c r="B195" s="404" t="s">
        <v>196</v>
      </c>
      <c r="C195" s="405"/>
      <c r="D195" s="413">
        <f t="shared" si="19"/>
        <v>67932</v>
      </c>
      <c r="E195" s="413">
        <f t="shared" si="19"/>
        <v>4275</v>
      </c>
      <c r="F195" s="395">
        <f t="shared" si="18"/>
        <v>6.2930577636459981</v>
      </c>
      <c r="G195" s="395">
        <f>SUM(D195/D224)*100</f>
        <v>6.6032359938921911E-2</v>
      </c>
      <c r="H195" s="393">
        <f t="shared" si="11"/>
        <v>5.1782977553187564E-3</v>
      </c>
    </row>
    <row r="196" spans="1:8" s="252" customFormat="1" x14ac:dyDescent="0.2">
      <c r="A196" s="390"/>
      <c r="B196" s="411" t="s">
        <v>372</v>
      </c>
      <c r="C196" s="412" t="s">
        <v>341</v>
      </c>
      <c r="D196" s="394">
        <f>SUM(D197:D199)</f>
        <v>33998</v>
      </c>
      <c r="E196" s="394">
        <f>SUM(E197:E199)</f>
        <v>3885</v>
      </c>
      <c r="F196" s="395">
        <f t="shared" si="18"/>
        <v>11.4271427731043</v>
      </c>
      <c r="G196" s="395">
        <f>SUM(D196/D224)*100</f>
        <v>3.3047285126353812E-2</v>
      </c>
      <c r="H196" s="393">
        <f t="shared" si="11"/>
        <v>4.7058916443072207E-3</v>
      </c>
    </row>
    <row r="197" spans="1:8" x14ac:dyDescent="0.2">
      <c r="A197" s="390"/>
      <c r="B197" s="404" t="s">
        <v>79</v>
      </c>
      <c r="C197" s="405"/>
      <c r="D197" s="413">
        <v>600</v>
      </c>
      <c r="E197" s="413">
        <v>600</v>
      </c>
      <c r="F197" s="395"/>
      <c r="G197" s="395">
        <f>SUM(D197/D224)*100</f>
        <v>5.83221691741052E-4</v>
      </c>
      <c r="H197" s="393">
        <f t="shared" si="11"/>
        <v>7.2677863232543959E-4</v>
      </c>
    </row>
    <row r="198" spans="1:8" x14ac:dyDescent="0.2">
      <c r="A198" s="390"/>
      <c r="B198" s="404" t="s">
        <v>99</v>
      </c>
      <c r="C198" s="405"/>
      <c r="D198" s="413">
        <v>1500</v>
      </c>
      <c r="E198" s="413">
        <v>0</v>
      </c>
      <c r="F198" s="395"/>
      <c r="G198" s="395">
        <f>SUM(D198/D224)*100</f>
        <v>1.4580542293526303E-3</v>
      </c>
      <c r="H198" s="393">
        <f t="shared" si="11"/>
        <v>0</v>
      </c>
    </row>
    <row r="199" spans="1:8" x14ac:dyDescent="0.2">
      <c r="A199" s="390"/>
      <c r="B199" s="404" t="s">
        <v>196</v>
      </c>
      <c r="C199" s="405"/>
      <c r="D199" s="413">
        <v>31898</v>
      </c>
      <c r="E199" s="413">
        <v>3285</v>
      </c>
      <c r="F199" s="395">
        <f t="shared" si="18"/>
        <v>10.29845131356198</v>
      </c>
      <c r="G199" s="395">
        <f>SUM(D199/D224)*100</f>
        <v>3.1006009205260129E-2</v>
      </c>
      <c r="H199" s="393">
        <f t="shared" si="11"/>
        <v>3.9791130119817813E-3</v>
      </c>
    </row>
    <row r="200" spans="1:8" s="252" customFormat="1" x14ac:dyDescent="0.2">
      <c r="A200" s="390"/>
      <c r="B200" s="411" t="s">
        <v>371</v>
      </c>
      <c r="C200" s="412" t="s">
        <v>342</v>
      </c>
      <c r="D200" s="394">
        <f>SUM(D201:D203)</f>
        <v>36034</v>
      </c>
      <c r="E200" s="394">
        <f>SUM(E201:E203)</f>
        <v>990</v>
      </c>
      <c r="F200" s="395">
        <f t="shared" si="18"/>
        <v>2.7474052283954045</v>
      </c>
      <c r="G200" s="395">
        <f>SUM(D200/D224)*100</f>
        <v>3.5026350733661782E-2</v>
      </c>
      <c r="H200" s="393">
        <f t="shared" si="11"/>
        <v>1.1991847433369754E-3</v>
      </c>
    </row>
    <row r="201" spans="1:8" x14ac:dyDescent="0.2">
      <c r="A201" s="390"/>
      <c r="B201" s="404" t="s">
        <v>79</v>
      </c>
      <c r="C201" s="405"/>
      <c r="D201" s="413">
        <v>0</v>
      </c>
      <c r="E201" s="413">
        <v>0</v>
      </c>
      <c r="F201" s="395"/>
      <c r="G201" s="395">
        <f>SUM(D201/D224)*100</f>
        <v>0</v>
      </c>
      <c r="H201" s="393">
        <f t="shared" si="11"/>
        <v>0</v>
      </c>
    </row>
    <row r="202" spans="1:8" x14ac:dyDescent="0.2">
      <c r="A202" s="390"/>
      <c r="B202" s="404" t="s">
        <v>99</v>
      </c>
      <c r="C202" s="405"/>
      <c r="D202" s="413">
        <v>0</v>
      </c>
      <c r="E202" s="413">
        <v>0</v>
      </c>
      <c r="F202" s="395"/>
      <c r="G202" s="395">
        <f>SUM(D202/D224)*100</f>
        <v>0</v>
      </c>
      <c r="H202" s="393">
        <f t="shared" si="11"/>
        <v>0</v>
      </c>
    </row>
    <row r="203" spans="1:8" x14ac:dyDescent="0.2">
      <c r="A203" s="390"/>
      <c r="B203" s="404" t="s">
        <v>196</v>
      </c>
      <c r="C203" s="405"/>
      <c r="D203" s="413">
        <v>36034</v>
      </c>
      <c r="E203" s="413">
        <v>990</v>
      </c>
      <c r="F203" s="395">
        <f t="shared" si="18"/>
        <v>2.7474052283954045</v>
      </c>
      <c r="G203" s="395">
        <f>SUM(D203/D224)*100</f>
        <v>3.5026350733661782E-2</v>
      </c>
      <c r="H203" s="393">
        <f t="shared" si="11"/>
        <v>1.1991847433369754E-3</v>
      </c>
    </row>
    <row r="204" spans="1:8" x14ac:dyDescent="0.2">
      <c r="A204" s="390"/>
      <c r="B204" s="404" t="s">
        <v>121</v>
      </c>
      <c r="C204" s="405" t="s">
        <v>188</v>
      </c>
      <c r="D204" s="413">
        <f>SUM(D205:D207)</f>
        <v>0</v>
      </c>
      <c r="E204" s="413">
        <f>SUM(E205:E207)</f>
        <v>0</v>
      </c>
      <c r="F204" s="395">
        <v>0</v>
      </c>
      <c r="G204" s="395">
        <f>SUM(D204/D224)*100</f>
        <v>0</v>
      </c>
      <c r="H204" s="393">
        <f t="shared" si="11"/>
        <v>0</v>
      </c>
    </row>
    <row r="205" spans="1:8" x14ac:dyDescent="0.2">
      <c r="A205" s="390"/>
      <c r="B205" s="404" t="s">
        <v>79</v>
      </c>
      <c r="C205" s="405"/>
      <c r="D205" s="413">
        <v>0</v>
      </c>
      <c r="E205" s="413">
        <v>0</v>
      </c>
      <c r="F205" s="395"/>
      <c r="G205" s="395">
        <f>SUM(D205/D224)*100</f>
        <v>0</v>
      </c>
      <c r="H205" s="393">
        <f t="shared" si="11"/>
        <v>0</v>
      </c>
    </row>
    <row r="206" spans="1:8" x14ac:dyDescent="0.2">
      <c r="A206" s="390"/>
      <c r="B206" s="404" t="s">
        <v>99</v>
      </c>
      <c r="C206" s="405"/>
      <c r="D206" s="413">
        <v>0</v>
      </c>
      <c r="E206" s="413">
        <v>0</v>
      </c>
      <c r="F206" s="395"/>
      <c r="G206" s="395">
        <f>SUM(D206/D224)*100</f>
        <v>0</v>
      </c>
      <c r="H206" s="393">
        <f t="shared" si="11"/>
        <v>0</v>
      </c>
    </row>
    <row r="207" spans="1:8" x14ac:dyDescent="0.2">
      <c r="A207" s="390"/>
      <c r="B207" s="404" t="s">
        <v>196</v>
      </c>
      <c r="C207" s="405"/>
      <c r="D207" s="413"/>
      <c r="E207" s="413"/>
      <c r="F207" s="395">
        <v>0</v>
      </c>
      <c r="G207" s="395">
        <f>SUM(D207/D224)*100</f>
        <v>0</v>
      </c>
      <c r="H207" s="393">
        <f t="shared" si="11"/>
        <v>0</v>
      </c>
    </row>
    <row r="208" spans="1:8" x14ac:dyDescent="0.2">
      <c r="A208" s="390"/>
      <c r="B208" s="404" t="s">
        <v>332</v>
      </c>
      <c r="C208" s="405" t="s">
        <v>189</v>
      </c>
      <c r="D208" s="413">
        <f>SUM(D209:D211)</f>
        <v>146000</v>
      </c>
      <c r="E208" s="413">
        <f>SUM(E209:E211)</f>
        <v>105564</v>
      </c>
      <c r="F208" s="395">
        <f>SUM(E208/D208)*100</f>
        <v>72.304109589041104</v>
      </c>
      <c r="G208" s="395">
        <f>SUM(D208/D224)*100</f>
        <v>0.141917278323656</v>
      </c>
      <c r="H208" s="393">
        <f t="shared" si="11"/>
        <v>0.12786943257133782</v>
      </c>
    </row>
    <row r="209" spans="1:12" x14ac:dyDescent="0.2">
      <c r="A209" s="390"/>
      <c r="B209" s="404" t="s">
        <v>79</v>
      </c>
      <c r="C209" s="405"/>
      <c r="D209" s="413">
        <f>SUM(D213+D217+D221)</f>
        <v>0</v>
      </c>
      <c r="E209" s="413"/>
      <c r="F209" s="395"/>
      <c r="G209" s="395">
        <f>SUM(D209/D224)*100</f>
        <v>0</v>
      </c>
      <c r="H209" s="393">
        <f t="shared" ref="H209:H223" si="20">SUM(E209/$E$224)*100</f>
        <v>0</v>
      </c>
    </row>
    <row r="210" spans="1:12" x14ac:dyDescent="0.2">
      <c r="A210" s="390"/>
      <c r="B210" s="404" t="s">
        <v>99</v>
      </c>
      <c r="C210" s="405"/>
      <c r="D210" s="413">
        <f>SUM(D214+D218+D222)</f>
        <v>0</v>
      </c>
      <c r="E210" s="413"/>
      <c r="F210" s="395"/>
      <c r="G210" s="395">
        <f>SUM(D210/D224)*100</f>
        <v>0</v>
      </c>
      <c r="H210" s="393">
        <f t="shared" si="20"/>
        <v>0</v>
      </c>
    </row>
    <row r="211" spans="1:12" x14ac:dyDescent="0.2">
      <c r="A211" s="390"/>
      <c r="B211" s="404" t="s">
        <v>196</v>
      </c>
      <c r="C211" s="405"/>
      <c r="D211" s="413">
        <f>SUM(D215+D219+D223)</f>
        <v>146000</v>
      </c>
      <c r="E211" s="413">
        <f>SUM(E215+E219+E223)</f>
        <v>105564</v>
      </c>
      <c r="F211" s="395">
        <f>SUM(E211/D211)*100</f>
        <v>72.304109589041104</v>
      </c>
      <c r="G211" s="395">
        <f>SUM(D211/D224)*100</f>
        <v>0.141917278323656</v>
      </c>
      <c r="H211" s="393">
        <f t="shared" si="20"/>
        <v>0.12786943257133782</v>
      </c>
    </row>
    <row r="212" spans="1:12" x14ac:dyDescent="0.2">
      <c r="A212" s="390"/>
      <c r="B212" s="411" t="s">
        <v>369</v>
      </c>
      <c r="C212" s="412" t="s">
        <v>343</v>
      </c>
      <c r="D212" s="394">
        <f>SUM(D215+D214+D213)</f>
        <v>146000</v>
      </c>
      <c r="E212" s="394">
        <f>SUM(E213:E215)</f>
        <v>105564</v>
      </c>
      <c r="F212" s="395">
        <f>SUM(E212/D212)*100</f>
        <v>72.304109589041104</v>
      </c>
      <c r="G212" s="395">
        <f>SUM(D212/D224)*100</f>
        <v>0.141917278323656</v>
      </c>
      <c r="H212" s="393">
        <f t="shared" si="20"/>
        <v>0.12786943257133782</v>
      </c>
    </row>
    <row r="213" spans="1:12" x14ac:dyDescent="0.2">
      <c r="A213" s="390"/>
      <c r="B213" s="404" t="s">
        <v>79</v>
      </c>
      <c r="C213" s="405"/>
      <c r="D213" s="413">
        <v>0</v>
      </c>
      <c r="E213" s="413">
        <v>0</v>
      </c>
      <c r="F213" s="395"/>
      <c r="G213" s="395">
        <f>SUM(D213/D224)*100</f>
        <v>0</v>
      </c>
      <c r="H213" s="393">
        <f t="shared" si="20"/>
        <v>0</v>
      </c>
    </row>
    <row r="214" spans="1:12" x14ac:dyDescent="0.2">
      <c r="A214" s="390"/>
      <c r="B214" s="404" t="s">
        <v>99</v>
      </c>
      <c r="C214" s="405"/>
      <c r="D214" s="413">
        <v>0</v>
      </c>
      <c r="E214" s="413">
        <v>0</v>
      </c>
      <c r="F214" s="395"/>
      <c r="G214" s="395">
        <f>SUM(D214/D224)*100</f>
        <v>0</v>
      </c>
      <c r="H214" s="393">
        <f t="shared" si="20"/>
        <v>0</v>
      </c>
    </row>
    <row r="215" spans="1:12" x14ac:dyDescent="0.2">
      <c r="A215" s="390"/>
      <c r="B215" s="404" t="s">
        <v>196</v>
      </c>
      <c r="C215" s="405"/>
      <c r="D215" s="413">
        <v>146000</v>
      </c>
      <c r="E215" s="413">
        <v>105564</v>
      </c>
      <c r="F215" s="395">
        <f>SUM(E215/D215)*100</f>
        <v>72.304109589041104</v>
      </c>
      <c r="G215" s="395">
        <f>SUM(D215/D224)*100</f>
        <v>0.141917278323656</v>
      </c>
      <c r="H215" s="393">
        <f t="shared" si="20"/>
        <v>0.12786943257133782</v>
      </c>
    </row>
    <row r="216" spans="1:12" x14ac:dyDescent="0.2">
      <c r="A216" s="390"/>
      <c r="B216" s="411" t="s">
        <v>333</v>
      </c>
      <c r="C216" s="412" t="s">
        <v>344</v>
      </c>
      <c r="D216" s="394">
        <v>0</v>
      </c>
      <c r="E216" s="394">
        <f>SUM(E217:E219)</f>
        <v>0</v>
      </c>
      <c r="F216" s="395"/>
      <c r="G216" s="395">
        <f>SUM(D216/D224)*100</f>
        <v>0</v>
      </c>
      <c r="H216" s="393">
        <f t="shared" si="20"/>
        <v>0</v>
      </c>
    </row>
    <row r="217" spans="1:12" x14ac:dyDescent="0.2">
      <c r="A217" s="390"/>
      <c r="B217" s="404" t="s">
        <v>79</v>
      </c>
      <c r="C217" s="405"/>
      <c r="D217" s="413"/>
      <c r="E217" s="413"/>
      <c r="F217" s="395"/>
      <c r="G217" s="395">
        <f>SUM(D217/D224)*100</f>
        <v>0</v>
      </c>
      <c r="H217" s="393">
        <f t="shared" si="20"/>
        <v>0</v>
      </c>
    </row>
    <row r="218" spans="1:12" x14ac:dyDescent="0.2">
      <c r="A218" s="390"/>
      <c r="B218" s="404" t="s">
        <v>99</v>
      </c>
      <c r="C218" s="405"/>
      <c r="D218" s="413"/>
      <c r="E218" s="413"/>
      <c r="F218" s="395"/>
      <c r="G218" s="395">
        <f>SUM(D218/D224)*100</f>
        <v>0</v>
      </c>
      <c r="H218" s="393">
        <f t="shared" si="20"/>
        <v>0</v>
      </c>
    </row>
    <row r="219" spans="1:12" x14ac:dyDescent="0.2">
      <c r="A219" s="390"/>
      <c r="B219" s="404" t="s">
        <v>196</v>
      </c>
      <c r="C219" s="405"/>
      <c r="D219" s="413"/>
      <c r="E219" s="413"/>
      <c r="F219" s="395"/>
      <c r="G219" s="395">
        <f>SUM(D219/D224)*100</f>
        <v>0</v>
      </c>
      <c r="H219" s="393">
        <f t="shared" si="20"/>
        <v>0</v>
      </c>
    </row>
    <row r="220" spans="1:12" s="252" customFormat="1" x14ac:dyDescent="0.2">
      <c r="A220" s="390"/>
      <c r="B220" s="411" t="s">
        <v>370</v>
      </c>
      <c r="C220" s="412" t="s">
        <v>345</v>
      </c>
      <c r="D220" s="394">
        <v>0</v>
      </c>
      <c r="E220" s="394">
        <f>SUM(E221:E223)</f>
        <v>0</v>
      </c>
      <c r="F220" s="395"/>
      <c r="G220" s="395">
        <f>SUM(D220/D224)*100</f>
        <v>0</v>
      </c>
      <c r="H220" s="393">
        <f t="shared" si="20"/>
        <v>0</v>
      </c>
    </row>
    <row r="221" spans="1:12" x14ac:dyDescent="0.2">
      <c r="A221" s="390"/>
      <c r="B221" s="404" t="s">
        <v>79</v>
      </c>
      <c r="C221" s="405"/>
      <c r="D221" s="413"/>
      <c r="E221" s="413"/>
      <c r="F221" s="395"/>
      <c r="G221" s="395">
        <f>SUM(D221/D224)*100</f>
        <v>0</v>
      </c>
      <c r="H221" s="393">
        <f t="shared" si="20"/>
        <v>0</v>
      </c>
      <c r="L221" s="252"/>
    </row>
    <row r="222" spans="1:12" x14ac:dyDescent="0.2">
      <c r="A222" s="390"/>
      <c r="B222" s="404" t="s">
        <v>99</v>
      </c>
      <c r="C222" s="405"/>
      <c r="D222" s="413"/>
      <c r="E222" s="413"/>
      <c r="F222" s="395"/>
      <c r="G222" s="395">
        <f>SUM(D222/D224)*100</f>
        <v>0</v>
      </c>
      <c r="H222" s="393">
        <f t="shared" si="20"/>
        <v>0</v>
      </c>
      <c r="L222" s="252"/>
    </row>
    <row r="223" spans="1:12" ht="13.5" thickBot="1" x14ac:dyDescent="0.25">
      <c r="A223" s="390"/>
      <c r="B223" s="404" t="s">
        <v>196</v>
      </c>
      <c r="C223" s="414"/>
      <c r="D223" s="415"/>
      <c r="E223" s="415"/>
      <c r="F223" s="393"/>
      <c r="G223" s="393">
        <f>SUM(D223/D224)*100</f>
        <v>0</v>
      </c>
      <c r="H223" s="393">
        <f t="shared" si="20"/>
        <v>0</v>
      </c>
    </row>
    <row r="224" spans="1:12" ht="13.5" thickBot="1" x14ac:dyDescent="0.25">
      <c r="A224" s="416" t="s">
        <v>4</v>
      </c>
      <c r="B224" s="417" t="s">
        <v>5</v>
      </c>
      <c r="C224" s="418" t="s">
        <v>4</v>
      </c>
      <c r="D224" s="419">
        <f>SUM(D225+D226+D227)</f>
        <v>102876832</v>
      </c>
      <c r="E224" s="419">
        <f>SUM(E225+E226+E227)</f>
        <v>82556087</v>
      </c>
      <c r="F224" s="420">
        <f>SUM(E224/D224)*100</f>
        <v>80.247501206102456</v>
      </c>
      <c r="G224" s="421">
        <f>SUM(G16+G20+G24+G28+G32+G36+G48+G52+G56+G60+G64+G68+G72+G76+G80+G84+G88+G92+G96+G100+G103+G107+G111+G127+G129+G133+G136+G140+G143+G145+G147+G149+G152)</f>
        <v>99.999999999999986</v>
      </c>
      <c r="H224" s="421">
        <v>100</v>
      </c>
    </row>
    <row r="225" spans="1:8" ht="13.5" thickBot="1" x14ac:dyDescent="0.25">
      <c r="A225" s="422"/>
      <c r="B225" s="423" t="s">
        <v>79</v>
      </c>
      <c r="C225" s="422"/>
      <c r="D225" s="424">
        <f>SUM(D17+D21+D25+D29+D33+D37+D45+D112+D128+D130+D134+D137+D141+D153)</f>
        <v>61611102</v>
      </c>
      <c r="E225" s="424">
        <f>SUM(E17+E21+E25+E29+E33+E37+E45+E112+E128+E130+E134+E137+E141+E153)</f>
        <v>57273963</v>
      </c>
      <c r="F225" s="420">
        <f>SUM(E225/D225)*100</f>
        <v>92.960458652403261</v>
      </c>
      <c r="G225" s="421">
        <f>SUM(G17+G21+G25+G29+G33+G37+G45+G112+G128+G130+G134+G137+G141+G150+G153)</f>
        <v>59.888218564117523</v>
      </c>
      <c r="H225" s="421">
        <f>SUM(H41+H45+H112+H128+H130+H134+H137+H141+H150+H153)</f>
        <v>69.375820828329708</v>
      </c>
    </row>
    <row r="226" spans="1:8" ht="13.5" thickBot="1" x14ac:dyDescent="0.25">
      <c r="A226" s="422"/>
      <c r="B226" s="423" t="s">
        <v>183</v>
      </c>
      <c r="C226" s="422"/>
      <c r="D226" s="424">
        <f>SUM(D18+D22+D26+D30+D34+D38+D46+D113+D131+D138+D154)</f>
        <v>2405750</v>
      </c>
      <c r="E226" s="424">
        <f>SUM(E18+E22+E26+E30+E34+E38+E46+E113+E131+E138+E154)</f>
        <v>1721395</v>
      </c>
      <c r="F226" s="420">
        <f>SUM(E226/D226)*100</f>
        <v>71.553361737503892</v>
      </c>
      <c r="G226" s="421">
        <f>SUM(G18+G22+G26+G30+G34+G38+G46+G113+G138+G154)</f>
        <v>2.3380307822853643</v>
      </c>
      <c r="H226" s="421">
        <v>2.09</v>
      </c>
    </row>
    <row r="227" spans="1:8" ht="13.5" thickBot="1" x14ac:dyDescent="0.25">
      <c r="A227" s="422"/>
      <c r="B227" s="425" t="s">
        <v>197</v>
      </c>
      <c r="C227" s="422"/>
      <c r="D227" s="424">
        <f>SUM(D19+D23+D27+D31+D35+D39+D47+D114+D132+D135+D139+D142+D144+D146+D148+D151+D155)</f>
        <v>38859980</v>
      </c>
      <c r="E227" s="424">
        <f>SUM(E19+E23+E27+E31+E35+E39+E47+E114+E132+E135+E139+E142+E144+E146+E148+E151+E155)</f>
        <v>23560729</v>
      </c>
      <c r="F227" s="426">
        <f>SUM(E227/D227)*100</f>
        <v>60.62980217694399</v>
      </c>
      <c r="G227" s="421">
        <f>G19+G23+G27+G31+G35+G39+G47+G114+G132+G135+G139+G142+G144+G146+G148+G151+G155</f>
        <v>37.773305461039087</v>
      </c>
      <c r="H227" s="421">
        <f>SUM(H43+H47+H114+H132+H135+H139+H142+H144+H146+H148+H151+H155)</f>
        <v>28.539057332017197</v>
      </c>
    </row>
  </sheetData>
  <phoneticPr fontId="0" type="noConversion"/>
  <pageMargins left="0.85" right="0.2" top="0.28999999999999998" bottom="0.46" header="0.25" footer="0.23"/>
  <pageSetup paperSize="9" scale="65" orientation="portrait" r:id="rId1"/>
  <headerFooter alignWithMargins="0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zoomScale="75" workbookViewId="0">
      <selection activeCell="D7" sqref="D7"/>
    </sheetView>
  </sheetViews>
  <sheetFormatPr defaultRowHeight="12.75" x14ac:dyDescent="0.2"/>
  <cols>
    <col min="1" max="1" width="5.85546875" customWidth="1"/>
    <col min="2" max="2" width="55.85546875" customWidth="1"/>
    <col min="3" max="3" width="13" customWidth="1"/>
    <col min="4" max="5" width="13.85546875" customWidth="1"/>
    <col min="6" max="6" width="12.85546875" customWidth="1"/>
    <col min="7" max="8" width="11.42578125" customWidth="1"/>
    <col min="9" max="9" width="10.85546875" customWidth="1"/>
  </cols>
  <sheetData>
    <row r="2" spans="1:11" ht="15.75" x14ac:dyDescent="0.25">
      <c r="F2" s="117" t="s">
        <v>200</v>
      </c>
      <c r="I2" s="1"/>
    </row>
    <row r="4" spans="1:11" ht="15.75" x14ac:dyDescent="0.25">
      <c r="B4" s="163" t="s">
        <v>198</v>
      </c>
    </row>
    <row r="5" spans="1:11" ht="15.75" x14ac:dyDescent="0.25">
      <c r="B5" s="2"/>
    </row>
    <row r="6" spans="1:11" ht="15.75" x14ac:dyDescent="0.25">
      <c r="B6" s="2" t="s">
        <v>201</v>
      </c>
    </row>
    <row r="7" spans="1:11" ht="16.5" thickBot="1" x14ac:dyDescent="0.3">
      <c r="B7" s="2"/>
    </row>
    <row r="8" spans="1:11" ht="15.75" x14ac:dyDescent="0.25">
      <c r="A8" s="3" t="s">
        <v>0</v>
      </c>
      <c r="B8" s="3"/>
      <c r="C8" s="3"/>
      <c r="D8" s="4" t="s">
        <v>125</v>
      </c>
      <c r="E8" s="4" t="s">
        <v>7</v>
      </c>
      <c r="F8" s="4" t="s">
        <v>7</v>
      </c>
      <c r="G8" s="4" t="s">
        <v>126</v>
      </c>
      <c r="H8" s="4" t="s">
        <v>126</v>
      </c>
      <c r="I8" s="4" t="s">
        <v>64</v>
      </c>
      <c r="J8" s="5" t="s">
        <v>64</v>
      </c>
      <c r="K8" s="5" t="s">
        <v>64</v>
      </c>
    </row>
    <row r="9" spans="1:11" ht="15.75" x14ac:dyDescent="0.25">
      <c r="A9" s="6" t="s">
        <v>2</v>
      </c>
      <c r="B9" s="7" t="s">
        <v>35</v>
      </c>
      <c r="C9" s="7" t="s">
        <v>33</v>
      </c>
      <c r="D9" s="7" t="s">
        <v>62</v>
      </c>
      <c r="E9" s="7" t="s">
        <v>202</v>
      </c>
      <c r="F9" s="7" t="s">
        <v>202</v>
      </c>
      <c r="G9" s="7" t="s">
        <v>3</v>
      </c>
      <c r="H9" s="7" t="s">
        <v>3</v>
      </c>
      <c r="I9" s="7" t="s">
        <v>6</v>
      </c>
      <c r="J9" s="8" t="s">
        <v>6</v>
      </c>
      <c r="K9" s="8" t="s">
        <v>6</v>
      </c>
    </row>
    <row r="10" spans="1:11" ht="15.75" x14ac:dyDescent="0.25">
      <c r="A10" s="6" t="s">
        <v>1</v>
      </c>
      <c r="B10" s="6"/>
      <c r="C10" s="6"/>
      <c r="D10" s="7" t="s">
        <v>202</v>
      </c>
      <c r="E10" s="7"/>
      <c r="F10" s="7"/>
      <c r="G10" s="7"/>
      <c r="H10" s="7"/>
      <c r="I10" s="7" t="s">
        <v>65</v>
      </c>
      <c r="J10" s="8" t="s">
        <v>65</v>
      </c>
      <c r="K10" s="8" t="s">
        <v>65</v>
      </c>
    </row>
    <row r="11" spans="1:11" ht="15.75" x14ac:dyDescent="0.25">
      <c r="A11" s="6"/>
      <c r="B11" s="6"/>
      <c r="C11" s="6"/>
      <c r="D11" s="7" t="s">
        <v>203</v>
      </c>
      <c r="E11" s="7" t="s">
        <v>232</v>
      </c>
      <c r="F11" s="7" t="s">
        <v>203</v>
      </c>
      <c r="G11" s="7" t="s">
        <v>233</v>
      </c>
      <c r="H11" s="7" t="s">
        <v>234</v>
      </c>
      <c r="I11" s="7" t="s">
        <v>66</v>
      </c>
      <c r="J11" s="8" t="s">
        <v>67</v>
      </c>
      <c r="K11" s="8" t="s">
        <v>235</v>
      </c>
    </row>
    <row r="12" spans="1:11" ht="16.5" thickBot="1" x14ac:dyDescent="0.3">
      <c r="A12" s="9"/>
      <c r="B12" s="9"/>
      <c r="C12" s="9"/>
      <c r="D12" s="10"/>
      <c r="E12" s="10"/>
      <c r="F12" s="10"/>
      <c r="G12" s="10"/>
      <c r="H12" s="10"/>
      <c r="I12" s="10"/>
      <c r="J12" s="11"/>
      <c r="K12" s="11"/>
    </row>
    <row r="13" spans="1:11" ht="16.5" thickBot="1" x14ac:dyDescent="0.3">
      <c r="A13" s="12">
        <v>1</v>
      </c>
      <c r="B13" s="13">
        <v>2</v>
      </c>
      <c r="C13" s="14">
        <v>3</v>
      </c>
      <c r="D13" s="56">
        <v>4</v>
      </c>
      <c r="E13" s="15">
        <v>5</v>
      </c>
      <c r="F13" s="11">
        <v>6</v>
      </c>
      <c r="G13" s="15">
        <v>7</v>
      </c>
      <c r="H13" s="56">
        <v>8</v>
      </c>
      <c r="I13" s="11">
        <v>9</v>
      </c>
      <c r="J13" s="11">
        <v>10</v>
      </c>
      <c r="K13" s="56">
        <v>11</v>
      </c>
    </row>
    <row r="14" spans="1:11" ht="15.75" x14ac:dyDescent="0.25">
      <c r="A14" s="16" t="s">
        <v>20</v>
      </c>
      <c r="B14" s="17" t="s">
        <v>49</v>
      </c>
      <c r="C14" s="16"/>
      <c r="D14" s="18">
        <f>SUM(D16+D22+D26)</f>
        <v>18552217</v>
      </c>
      <c r="E14" s="18"/>
      <c r="F14" s="18">
        <f>SUM(F16+F22+F26)</f>
        <v>4796376</v>
      </c>
      <c r="G14" s="19" t="e">
        <f>SUM(F14/E14)*100</f>
        <v>#DIV/0!</v>
      </c>
      <c r="H14" s="19">
        <f>SUM(F14/D14)*100</f>
        <v>25.853384530808366</v>
      </c>
      <c r="I14" s="33">
        <f>SUM(D14/D62)*100</f>
        <v>56.507164632971651</v>
      </c>
      <c r="J14" s="19">
        <f>SUM(F14/F62)*100</f>
        <v>54.067414164845118</v>
      </c>
      <c r="K14" s="124"/>
    </row>
    <row r="15" spans="1:11" ht="15" x14ac:dyDescent="0.2">
      <c r="A15" s="20"/>
      <c r="B15" s="21" t="s">
        <v>50</v>
      </c>
      <c r="C15" s="22"/>
      <c r="D15" s="24"/>
      <c r="E15" s="24"/>
      <c r="F15" s="23"/>
      <c r="G15" s="25"/>
      <c r="H15" s="25"/>
      <c r="I15" s="28"/>
      <c r="J15" s="28"/>
      <c r="K15" s="123"/>
    </row>
    <row r="16" spans="1:11" ht="15.75" x14ac:dyDescent="0.25">
      <c r="A16" s="29" t="s">
        <v>17</v>
      </c>
      <c r="B16" s="30" t="s">
        <v>63</v>
      </c>
      <c r="C16" s="31"/>
      <c r="D16" s="32">
        <f>SUM(D17+D19+D21)</f>
        <v>18263404</v>
      </c>
      <c r="E16" s="32"/>
      <c r="F16" s="32">
        <f>SUM(F17+F19+F21)</f>
        <v>5348605</v>
      </c>
      <c r="G16" s="19" t="e">
        <f>SUM(F16/E16)*100</f>
        <v>#DIV/0!</v>
      </c>
      <c r="H16" s="33">
        <f>SUM(F16/D16)*100</f>
        <v>29.285915155794619</v>
      </c>
      <c r="I16" s="33">
        <f>SUM(D16/D62)*100</f>
        <v>55.627485199557171</v>
      </c>
      <c r="J16" s="19">
        <f>SUM(F16/F62)*100</f>
        <v>60.292446159175469</v>
      </c>
      <c r="K16" s="123"/>
    </row>
    <row r="17" spans="1:11" ht="15.75" x14ac:dyDescent="0.25">
      <c r="A17" s="34" t="s">
        <v>68</v>
      </c>
      <c r="B17" s="35" t="s">
        <v>60</v>
      </c>
      <c r="C17" s="36" t="s">
        <v>37</v>
      </c>
      <c r="D17" s="37">
        <v>4308804</v>
      </c>
      <c r="E17" s="37"/>
      <c r="F17" s="37">
        <v>1162225</v>
      </c>
      <c r="G17" s="38" t="e">
        <f t="shared" ref="G17:G62" si="0">SUM(F17/E17)*100</f>
        <v>#DIV/0!</v>
      </c>
      <c r="H17" s="28">
        <f t="shared" ref="H17:H62" si="1">SUM(F17/D17)*100</f>
        <v>26.973262185980147</v>
      </c>
      <c r="I17" s="28">
        <f>SUM(D17/D62)*100</f>
        <v>13.123946156904415</v>
      </c>
      <c r="J17" s="38">
        <f>SUM(F17/F62)*100</f>
        <v>13.101245696279257</v>
      </c>
      <c r="K17" s="123"/>
    </row>
    <row r="18" spans="1:11" ht="15.75" x14ac:dyDescent="0.25">
      <c r="A18" s="34" t="s">
        <v>112</v>
      </c>
      <c r="B18" s="35" t="s">
        <v>117</v>
      </c>
      <c r="C18" s="36"/>
      <c r="D18" s="39"/>
      <c r="E18" s="39"/>
      <c r="F18" s="39"/>
      <c r="G18" s="38"/>
      <c r="H18" s="33"/>
      <c r="I18" s="28"/>
      <c r="J18" s="40"/>
      <c r="K18" s="123"/>
    </row>
    <row r="19" spans="1:11" ht="15.75" x14ac:dyDescent="0.25">
      <c r="A19" s="41"/>
      <c r="B19" s="35" t="s">
        <v>118</v>
      </c>
      <c r="C19" s="36" t="s">
        <v>38</v>
      </c>
      <c r="D19" s="37"/>
      <c r="E19" s="37"/>
      <c r="F19" s="37"/>
      <c r="G19" s="19" t="e">
        <f t="shared" si="0"/>
        <v>#DIV/0!</v>
      </c>
      <c r="H19" s="33" t="e">
        <f t="shared" si="1"/>
        <v>#DIV/0!</v>
      </c>
      <c r="I19" s="28">
        <f>SUM(D19/D62)*100</f>
        <v>0</v>
      </c>
      <c r="J19" s="38"/>
      <c r="K19" s="123"/>
    </row>
    <row r="20" spans="1:11" ht="15.75" x14ac:dyDescent="0.25">
      <c r="A20" s="34" t="s">
        <v>116</v>
      </c>
      <c r="B20" s="35" t="s">
        <v>113</v>
      </c>
      <c r="C20" s="36"/>
      <c r="D20" s="37"/>
      <c r="E20" s="37"/>
      <c r="F20" s="37"/>
      <c r="G20" s="28"/>
      <c r="H20" s="33"/>
      <c r="I20" s="28"/>
      <c r="J20" s="40"/>
      <c r="K20" s="123"/>
    </row>
    <row r="21" spans="1:11" ht="15.75" x14ac:dyDescent="0.25">
      <c r="A21" s="41"/>
      <c r="B21" s="35" t="s">
        <v>114</v>
      </c>
      <c r="C21" s="36" t="s">
        <v>115</v>
      </c>
      <c r="D21" s="37">
        <v>13954600</v>
      </c>
      <c r="E21" s="37"/>
      <c r="F21" s="37">
        <v>4186380</v>
      </c>
      <c r="G21" s="38" t="e">
        <f t="shared" si="0"/>
        <v>#DIV/0!</v>
      </c>
      <c r="H21" s="28">
        <f t="shared" si="1"/>
        <v>30</v>
      </c>
      <c r="I21" s="28">
        <f>SUM(D21/D62)*100</f>
        <v>42.503539042652754</v>
      </c>
      <c r="J21" s="38">
        <f>SUM(F21/F62)*100</f>
        <v>47.191200462896212</v>
      </c>
      <c r="K21" s="123"/>
    </row>
    <row r="22" spans="1:11" ht="15.75" x14ac:dyDescent="0.25">
      <c r="A22" s="16" t="s">
        <v>18</v>
      </c>
      <c r="B22" s="17" t="s">
        <v>71</v>
      </c>
      <c r="C22" s="16"/>
      <c r="D22" s="18">
        <f>SUM(D23:D25)</f>
        <v>149813</v>
      </c>
      <c r="E22" s="18"/>
      <c r="F22" s="18">
        <f>SUM(F23:F25)</f>
        <v>149813</v>
      </c>
      <c r="G22" s="19" t="e">
        <f t="shared" si="0"/>
        <v>#DIV/0!</v>
      </c>
      <c r="H22" s="33">
        <f t="shared" si="1"/>
        <v>100</v>
      </c>
      <c r="I22" s="33">
        <f>SUM(D22/D62)*100</f>
        <v>0.45630707398255321</v>
      </c>
      <c r="J22" s="19">
        <f>SUM(F22/F62)*100</f>
        <v>1.6887753416908811</v>
      </c>
      <c r="K22" s="123"/>
    </row>
    <row r="23" spans="1:11" ht="15.75" x14ac:dyDescent="0.25">
      <c r="A23" s="41" t="s">
        <v>69</v>
      </c>
      <c r="B23" s="35" t="s">
        <v>100</v>
      </c>
      <c r="C23" s="36" t="s">
        <v>101</v>
      </c>
      <c r="D23" s="37">
        <v>2539</v>
      </c>
      <c r="E23" s="37"/>
      <c r="F23" s="37">
        <v>2539</v>
      </c>
      <c r="G23" s="38" t="e">
        <f t="shared" si="0"/>
        <v>#DIV/0!</v>
      </c>
      <c r="H23" s="28">
        <f t="shared" si="1"/>
        <v>100</v>
      </c>
      <c r="I23" s="28">
        <f>SUM(D23/D62)*100</f>
        <v>7.7333987093356552E-3</v>
      </c>
      <c r="J23" s="38">
        <f>SUM(F23/F62)*100</f>
        <v>2.8621018152985036E-2</v>
      </c>
      <c r="K23" s="123"/>
    </row>
    <row r="24" spans="1:11" ht="15.75" x14ac:dyDescent="0.25">
      <c r="A24" s="41" t="s">
        <v>70</v>
      </c>
      <c r="B24" s="35" t="s">
        <v>72</v>
      </c>
      <c r="C24" s="36" t="s">
        <v>74</v>
      </c>
      <c r="D24" s="37">
        <v>147274</v>
      </c>
      <c r="E24" s="37"/>
      <c r="F24" s="37">
        <v>147274</v>
      </c>
      <c r="G24" s="38" t="e">
        <f t="shared" si="0"/>
        <v>#DIV/0!</v>
      </c>
      <c r="H24" s="28">
        <f t="shared" si="1"/>
        <v>100</v>
      </c>
      <c r="I24" s="28">
        <f>SUM(D24/D62)*100</f>
        <v>0.44857367527321756</v>
      </c>
      <c r="J24" s="38">
        <f>SUM(F24/F62)*100</f>
        <v>1.6601543235378959</v>
      </c>
      <c r="K24" s="123"/>
    </row>
    <row r="25" spans="1:11" ht="15.75" x14ac:dyDescent="0.25">
      <c r="A25" s="41" t="s">
        <v>119</v>
      </c>
      <c r="B25" s="35" t="s">
        <v>111</v>
      </c>
      <c r="C25" s="36" t="s">
        <v>110</v>
      </c>
      <c r="D25" s="37"/>
      <c r="E25" s="37"/>
      <c r="F25" s="37"/>
      <c r="G25" s="38"/>
      <c r="H25" s="33"/>
      <c r="I25" s="28"/>
      <c r="J25" s="38"/>
      <c r="K25" s="123"/>
    </row>
    <row r="26" spans="1:11" ht="15.75" x14ac:dyDescent="0.25">
      <c r="A26" s="36" t="s">
        <v>51</v>
      </c>
      <c r="B26" s="42" t="s">
        <v>120</v>
      </c>
      <c r="C26" s="43"/>
      <c r="D26" s="32">
        <f>SUM(D27)</f>
        <v>139000</v>
      </c>
      <c r="E26" s="32"/>
      <c r="F26" s="32">
        <f>SUM(F27)</f>
        <v>-702042</v>
      </c>
      <c r="G26" s="19" t="e">
        <f t="shared" si="0"/>
        <v>#DIV/0!</v>
      </c>
      <c r="H26" s="33">
        <f t="shared" si="1"/>
        <v>-505.0661870503597</v>
      </c>
      <c r="I26" s="33">
        <f>SUM(D26/D62)*100</f>
        <v>0.42337235943192447</v>
      </c>
      <c r="J26" s="19">
        <f>SUM(F26/F62)*100</f>
        <v>-7.913807336021236</v>
      </c>
      <c r="K26" s="123"/>
    </row>
    <row r="27" spans="1:11" ht="15.75" x14ac:dyDescent="0.25">
      <c r="A27" s="41" t="s">
        <v>73</v>
      </c>
      <c r="B27" s="21" t="s">
        <v>78</v>
      </c>
      <c r="C27" s="44" t="s">
        <v>43</v>
      </c>
      <c r="D27" s="120">
        <v>139000</v>
      </c>
      <c r="E27" s="120"/>
      <c r="F27" s="120">
        <v>-702042</v>
      </c>
      <c r="G27" s="38" t="e">
        <f t="shared" si="0"/>
        <v>#DIV/0!</v>
      </c>
      <c r="H27" s="33">
        <f t="shared" si="1"/>
        <v>-505.0661870503597</v>
      </c>
      <c r="I27" s="121"/>
      <c r="J27" s="115"/>
      <c r="K27" s="123"/>
    </row>
    <row r="28" spans="1:11" ht="15.75" x14ac:dyDescent="0.25">
      <c r="A28" s="36" t="s">
        <v>21</v>
      </c>
      <c r="B28" s="30" t="s">
        <v>53</v>
      </c>
      <c r="C28" s="36"/>
      <c r="D28" s="32">
        <f>SUM(D30+D31+D34+D39+D45+D52+D55)</f>
        <v>14279402</v>
      </c>
      <c r="E28" s="32"/>
      <c r="F28" s="32">
        <f>SUM(F30+F31+F34+F39+F45+F52+F55)</f>
        <v>4074727</v>
      </c>
      <c r="G28" s="19" t="e">
        <f t="shared" si="0"/>
        <v>#DIV/0!</v>
      </c>
      <c r="H28" s="33">
        <f t="shared" si="1"/>
        <v>28.535697783422581</v>
      </c>
      <c r="I28" s="33">
        <f>SUM(D28/D62)*100</f>
        <v>43.492835367028356</v>
      </c>
      <c r="J28" s="19">
        <f>SUM(F28/F62)*100</f>
        <v>45.932585835154882</v>
      </c>
      <c r="K28" s="123"/>
    </row>
    <row r="29" spans="1:11" ht="15.75" x14ac:dyDescent="0.25">
      <c r="A29" s="41"/>
      <c r="B29" s="35" t="s">
        <v>50</v>
      </c>
      <c r="C29" s="36"/>
      <c r="D29" s="37"/>
      <c r="E29" s="37"/>
      <c r="F29" s="37"/>
      <c r="G29" s="19"/>
      <c r="H29" s="33"/>
      <c r="I29" s="28"/>
      <c r="J29" s="38"/>
      <c r="K29" s="123"/>
    </row>
    <row r="30" spans="1:11" ht="15.75" x14ac:dyDescent="0.25">
      <c r="A30" s="36" t="s">
        <v>22</v>
      </c>
      <c r="B30" s="30" t="s">
        <v>75</v>
      </c>
      <c r="C30" s="36" t="s">
        <v>36</v>
      </c>
      <c r="D30" s="37">
        <v>2110000</v>
      </c>
      <c r="E30" s="37"/>
      <c r="F30" s="37">
        <v>665970</v>
      </c>
      <c r="G30" s="38" t="e">
        <f t="shared" si="0"/>
        <v>#DIV/0!</v>
      </c>
      <c r="H30" s="28">
        <f t="shared" si="1"/>
        <v>31.562559241706161</v>
      </c>
      <c r="I30" s="33">
        <f>SUM(D30/D62)*100</f>
        <v>6.4267314992903639</v>
      </c>
      <c r="J30" s="19">
        <f>SUM(F30/F62)*100</f>
        <v>7.5071837177406229</v>
      </c>
      <c r="K30" s="123"/>
    </row>
    <row r="31" spans="1:11" ht="15.75" x14ac:dyDescent="0.25">
      <c r="A31" s="36" t="s">
        <v>23</v>
      </c>
      <c r="B31" s="30" t="s">
        <v>54</v>
      </c>
      <c r="C31" s="36"/>
      <c r="D31" s="37">
        <v>7447900</v>
      </c>
      <c r="E31" s="37"/>
      <c r="F31" s="37">
        <v>2087436</v>
      </c>
      <c r="G31" s="38" t="e">
        <f t="shared" si="0"/>
        <v>#DIV/0!</v>
      </c>
      <c r="H31" s="28">
        <f t="shared" si="1"/>
        <v>28.02717544542757</v>
      </c>
      <c r="I31" s="33">
        <f>SUM(D31/D62)*100</f>
        <v>22.685143854770001</v>
      </c>
      <c r="J31" s="19">
        <f>SUM(F31/F62)*100</f>
        <v>23.530737947693765</v>
      </c>
      <c r="K31" s="123"/>
    </row>
    <row r="32" spans="1:11" ht="15.75" x14ac:dyDescent="0.25">
      <c r="A32" s="41"/>
      <c r="B32" s="35" t="s">
        <v>61</v>
      </c>
      <c r="C32" s="36"/>
      <c r="D32" s="37">
        <v>4079000</v>
      </c>
      <c r="E32" s="37"/>
      <c r="F32" s="37">
        <v>1510711</v>
      </c>
      <c r="G32" s="38" t="e">
        <f t="shared" si="0"/>
        <v>#DIV/0!</v>
      </c>
      <c r="H32" s="28">
        <f t="shared" si="1"/>
        <v>37.036307918607505</v>
      </c>
      <c r="I32" s="28">
        <f>SUM(D32/D62)*100</f>
        <v>12.423998950523883</v>
      </c>
      <c r="J32" s="38">
        <f>SUM(F32/F62)*100</f>
        <v>17.029573436358479</v>
      </c>
      <c r="K32" s="123"/>
    </row>
    <row r="33" spans="1:11" ht="15.75" x14ac:dyDescent="0.25">
      <c r="A33" s="41"/>
      <c r="B33" s="35" t="s">
        <v>207</v>
      </c>
      <c r="C33" s="36"/>
      <c r="D33" s="37">
        <v>2600000</v>
      </c>
      <c r="E33" s="37"/>
      <c r="F33" s="37">
        <v>1122315</v>
      </c>
      <c r="G33" s="38" t="e">
        <f t="shared" si="0"/>
        <v>#DIV/0!</v>
      </c>
      <c r="H33" s="28">
        <f t="shared" si="1"/>
        <v>43.165961538461538</v>
      </c>
      <c r="I33" s="28">
        <f>SUM(D33/D62)*100</f>
        <v>7.9191952123957092</v>
      </c>
      <c r="J33" s="38">
        <f>SUM(F33/F62)*100</f>
        <v>12.651358010384955</v>
      </c>
      <c r="K33" s="123"/>
    </row>
    <row r="34" spans="1:11" ht="15.75" x14ac:dyDescent="0.25">
      <c r="A34" s="36" t="s">
        <v>80</v>
      </c>
      <c r="B34" s="30" t="s">
        <v>215</v>
      </c>
      <c r="C34" s="36" t="s">
        <v>138</v>
      </c>
      <c r="D34" s="32">
        <f>SUM(D35:D38)</f>
        <v>3368</v>
      </c>
      <c r="E34" s="32"/>
      <c r="F34" s="32">
        <f>SUM(F35:F38)</f>
        <v>2943</v>
      </c>
      <c r="G34" s="38" t="e">
        <f t="shared" si="0"/>
        <v>#DIV/0!</v>
      </c>
      <c r="H34" s="33">
        <f t="shared" si="1"/>
        <v>87.381235154394304</v>
      </c>
      <c r="I34" s="33">
        <f>SUM(D34/D62)*100</f>
        <v>1.0258403644364903E-2</v>
      </c>
      <c r="J34" s="19">
        <f>SUM(F34/F62)*100</f>
        <v>3.3175130533373356E-2</v>
      </c>
      <c r="K34" s="123"/>
    </row>
    <row r="35" spans="1:11" ht="15.75" x14ac:dyDescent="0.25">
      <c r="A35" s="41"/>
      <c r="B35" s="35" t="s">
        <v>217</v>
      </c>
      <c r="C35" s="41" t="s">
        <v>216</v>
      </c>
      <c r="D35" s="37"/>
      <c r="E35" s="37"/>
      <c r="F35" s="37"/>
      <c r="G35" s="38" t="e">
        <f t="shared" si="0"/>
        <v>#DIV/0!</v>
      </c>
      <c r="H35" s="33"/>
      <c r="I35" s="28">
        <f>SUM(D35/D62)*100</f>
        <v>0</v>
      </c>
      <c r="J35" s="38">
        <f>SUM(F35/F62)*100</f>
        <v>0</v>
      </c>
      <c r="K35" s="123"/>
    </row>
    <row r="36" spans="1:11" ht="15" x14ac:dyDescent="0.2">
      <c r="A36" s="41"/>
      <c r="B36" s="35" t="s">
        <v>218</v>
      </c>
      <c r="C36" s="41" t="s">
        <v>219</v>
      </c>
      <c r="D36" s="37">
        <v>3008</v>
      </c>
      <c r="E36" s="37"/>
      <c r="F36" s="37">
        <v>2943</v>
      </c>
      <c r="G36" s="38" t="e">
        <f t="shared" si="0"/>
        <v>#DIV/0!</v>
      </c>
      <c r="H36" s="28">
        <f t="shared" si="1"/>
        <v>97.839095744680847</v>
      </c>
      <c r="I36" s="28">
        <f>SUM(D36/D62)*100</f>
        <v>9.1618996918793431E-3</v>
      </c>
      <c r="J36" s="38">
        <f>SUM(F36/F62)*100</f>
        <v>3.3175130533373356E-2</v>
      </c>
      <c r="K36" s="123"/>
    </row>
    <row r="37" spans="1:11" ht="15" x14ac:dyDescent="0.2">
      <c r="A37" s="41"/>
      <c r="B37" s="35" t="s">
        <v>220</v>
      </c>
      <c r="C37" s="41" t="s">
        <v>221</v>
      </c>
      <c r="D37" s="37"/>
      <c r="E37" s="37"/>
      <c r="F37" s="37"/>
      <c r="G37" s="38" t="e">
        <f t="shared" si="0"/>
        <v>#DIV/0!</v>
      </c>
      <c r="H37" s="28" t="e">
        <f t="shared" si="1"/>
        <v>#DIV/0!</v>
      </c>
      <c r="I37" s="28">
        <f>SUM(D37/D62)*100</f>
        <v>0</v>
      </c>
      <c r="J37" s="38">
        <f>SUM(F37/F62)*100</f>
        <v>0</v>
      </c>
      <c r="K37" s="123"/>
    </row>
    <row r="38" spans="1:11" ht="15.75" x14ac:dyDescent="0.25">
      <c r="A38" s="41"/>
      <c r="B38" s="35" t="s">
        <v>222</v>
      </c>
      <c r="C38" s="41" t="s">
        <v>223</v>
      </c>
      <c r="D38" s="37">
        <v>360</v>
      </c>
      <c r="E38" s="37"/>
      <c r="F38" s="37"/>
      <c r="G38" s="38" t="e">
        <f t="shared" si="0"/>
        <v>#DIV/0!</v>
      </c>
      <c r="H38" s="33"/>
      <c r="I38" s="28">
        <f>SUM(D38/D62)*100</f>
        <v>1.0965039524855598E-3</v>
      </c>
      <c r="J38" s="38">
        <f>SUM(F38/F62)*100</f>
        <v>0</v>
      </c>
      <c r="K38" s="123"/>
    </row>
    <row r="39" spans="1:11" ht="15.75" x14ac:dyDescent="0.25">
      <c r="A39" s="36" t="s">
        <v>81</v>
      </c>
      <c r="B39" s="30" t="s">
        <v>63</v>
      </c>
      <c r="C39" s="36"/>
      <c r="D39" s="32">
        <f>SUM(D40+D41+D43)</f>
        <v>3429200</v>
      </c>
      <c r="E39" s="32"/>
      <c r="F39" s="32">
        <f>SUM(F40:F44)</f>
        <v>1193753</v>
      </c>
      <c r="G39" s="38" t="e">
        <f t="shared" si="0"/>
        <v>#DIV/0!</v>
      </c>
      <c r="H39" s="33">
        <f t="shared" si="1"/>
        <v>34.811413740814181</v>
      </c>
      <c r="I39" s="33">
        <f>SUM(D39/D62)*100</f>
        <v>10.444809316287449</v>
      </c>
      <c r="J39" s="19">
        <f>SUM(F39/F62)*100</f>
        <v>13.456646822835896</v>
      </c>
      <c r="K39" s="123"/>
    </row>
    <row r="40" spans="1:11" ht="15.75" x14ac:dyDescent="0.25">
      <c r="A40" s="41" t="s">
        <v>82</v>
      </c>
      <c r="B40" s="35" t="s">
        <v>107</v>
      </c>
      <c r="C40" s="31" t="s">
        <v>108</v>
      </c>
      <c r="D40" s="37">
        <v>221100</v>
      </c>
      <c r="E40" s="37"/>
      <c r="F40" s="37">
        <v>455850</v>
      </c>
      <c r="G40" s="38" t="e">
        <f t="shared" si="0"/>
        <v>#DIV/0!</v>
      </c>
      <c r="H40" s="28">
        <f t="shared" si="1"/>
        <v>206.17367706919944</v>
      </c>
      <c r="I40" s="28">
        <f>SUM(D40/D62)*100</f>
        <v>0.67343617748488127</v>
      </c>
      <c r="J40" s="38">
        <f>SUM(F40/F62)*100</f>
        <v>5.1385943777228151</v>
      </c>
      <c r="K40" s="123"/>
    </row>
    <row r="41" spans="1:11" ht="15.75" x14ac:dyDescent="0.25">
      <c r="A41" s="41"/>
      <c r="B41" s="35" t="s">
        <v>208</v>
      </c>
      <c r="C41" s="31"/>
      <c r="D41" s="37">
        <v>752700</v>
      </c>
      <c r="E41" s="37"/>
      <c r="F41" s="37"/>
      <c r="G41" s="38" t="e">
        <f t="shared" si="0"/>
        <v>#DIV/0!</v>
      </c>
      <c r="H41" s="28">
        <f t="shared" si="1"/>
        <v>0</v>
      </c>
      <c r="I41" s="28"/>
      <c r="J41" s="38"/>
      <c r="K41" s="123"/>
    </row>
    <row r="42" spans="1:11" ht="15.75" x14ac:dyDescent="0.25">
      <c r="A42" s="41" t="s">
        <v>83</v>
      </c>
      <c r="B42" s="35" t="s">
        <v>52</v>
      </c>
      <c r="C42" s="36"/>
      <c r="D42" s="37"/>
      <c r="E42" s="37"/>
      <c r="F42" s="37"/>
      <c r="G42" s="33"/>
      <c r="H42" s="33"/>
      <c r="I42" s="28"/>
      <c r="J42" s="28"/>
      <c r="K42" s="123"/>
    </row>
    <row r="43" spans="1:11" ht="15.75" x14ac:dyDescent="0.25">
      <c r="A43" s="41"/>
      <c r="B43" s="35" t="s">
        <v>55</v>
      </c>
      <c r="C43" s="36" t="s">
        <v>38</v>
      </c>
      <c r="D43" s="37">
        <v>2455400</v>
      </c>
      <c r="E43" s="37"/>
      <c r="F43" s="37">
        <v>739427</v>
      </c>
      <c r="G43" s="38" t="e">
        <f t="shared" si="0"/>
        <v>#DIV/0!</v>
      </c>
      <c r="H43" s="28">
        <f t="shared" si="1"/>
        <v>30.114319459151258</v>
      </c>
      <c r="I43" s="28">
        <f>SUM(D43/D62)*100</f>
        <v>7.47876612481401</v>
      </c>
      <c r="J43" s="38">
        <f>SUM(F43/F62)*100</f>
        <v>8.3352318195381105</v>
      </c>
      <c r="K43" s="123"/>
    </row>
    <row r="44" spans="1:11" ht="15.75" x14ac:dyDescent="0.25">
      <c r="A44" s="41" t="s">
        <v>243</v>
      </c>
      <c r="B44" s="35" t="s">
        <v>244</v>
      </c>
      <c r="C44" s="36" t="s">
        <v>242</v>
      </c>
      <c r="D44" s="37"/>
      <c r="E44" s="37"/>
      <c r="F44" s="37">
        <v>-1524</v>
      </c>
      <c r="G44" s="38" t="e">
        <f t="shared" si="0"/>
        <v>#DIV/0!</v>
      </c>
      <c r="H44" s="33"/>
      <c r="I44" s="28"/>
      <c r="J44" s="38"/>
      <c r="K44" s="123"/>
    </row>
    <row r="45" spans="1:11" ht="15.75" x14ac:dyDescent="0.25">
      <c r="A45" s="36" t="s">
        <v>84</v>
      </c>
      <c r="B45" s="30" t="s">
        <v>57</v>
      </c>
      <c r="C45" s="36"/>
      <c r="D45" s="32">
        <f>SUM(D47+D50)</f>
        <v>450914</v>
      </c>
      <c r="E45" s="32"/>
      <c r="F45" s="32">
        <f>SUM(F47+F50)</f>
        <v>500914</v>
      </c>
      <c r="G45" s="19" t="e">
        <f t="shared" si="0"/>
        <v>#DIV/0!</v>
      </c>
      <c r="H45" s="33">
        <f t="shared" si="1"/>
        <v>111.08858895487832</v>
      </c>
      <c r="I45" s="33">
        <f>SUM(D45/D62)*100</f>
        <v>1.3734138423085378</v>
      </c>
      <c r="J45" s="19">
        <f>SUM(F45/F62)*100</f>
        <v>5.6465808141332587</v>
      </c>
      <c r="K45" s="123"/>
    </row>
    <row r="46" spans="1:11" ht="15.75" x14ac:dyDescent="0.25">
      <c r="A46" s="41"/>
      <c r="B46" s="35" t="s">
        <v>50</v>
      </c>
      <c r="C46" s="36"/>
      <c r="D46" s="37"/>
      <c r="E46" s="37"/>
      <c r="F46" s="37"/>
      <c r="G46" s="38"/>
      <c r="H46" s="33"/>
      <c r="I46" s="28"/>
      <c r="J46" s="38"/>
      <c r="K46" s="123"/>
    </row>
    <row r="47" spans="1:11" ht="15.75" x14ac:dyDescent="0.25">
      <c r="A47" s="41" t="s">
        <v>85</v>
      </c>
      <c r="B47" s="45" t="s">
        <v>39</v>
      </c>
      <c r="C47" s="46" t="s">
        <v>40</v>
      </c>
      <c r="D47" s="32">
        <f>SUM(D48:D49)</f>
        <v>-69290</v>
      </c>
      <c r="E47" s="32"/>
      <c r="F47" s="32">
        <f>SUM(F48:F49)</f>
        <v>-19290</v>
      </c>
      <c r="G47" s="19" t="e">
        <f t="shared" si="0"/>
        <v>#DIV/0!</v>
      </c>
      <c r="H47" s="33">
        <f t="shared" si="1"/>
        <v>27.83951508154135</v>
      </c>
      <c r="I47" s="28">
        <f>SUM(D47/D62)*100</f>
        <v>-0.21104655241034564</v>
      </c>
      <c r="J47" s="38">
        <f>SUM(F47/F62)*100</f>
        <v>-0.21744759360814545</v>
      </c>
      <c r="K47" s="123"/>
    </row>
    <row r="48" spans="1:11" ht="15" x14ac:dyDescent="0.2">
      <c r="A48" s="41"/>
      <c r="B48" s="48" t="s">
        <v>210</v>
      </c>
      <c r="C48" s="118" t="s">
        <v>101</v>
      </c>
      <c r="D48" s="37">
        <v>710</v>
      </c>
      <c r="E48" s="37"/>
      <c r="F48" s="37">
        <v>710</v>
      </c>
      <c r="G48" s="38" t="e">
        <f t="shared" si="0"/>
        <v>#DIV/0!</v>
      </c>
      <c r="H48" s="28">
        <f t="shared" si="1"/>
        <v>100</v>
      </c>
      <c r="I48" s="28"/>
      <c r="J48" s="38"/>
      <c r="K48" s="123"/>
    </row>
    <row r="49" spans="1:11" ht="15" x14ac:dyDescent="0.2">
      <c r="A49" s="41"/>
      <c r="B49" s="21" t="s">
        <v>211</v>
      </c>
      <c r="C49" s="119" t="s">
        <v>209</v>
      </c>
      <c r="D49" s="37">
        <v>-70000</v>
      </c>
      <c r="E49" s="37"/>
      <c r="F49" s="37">
        <v>-20000</v>
      </c>
      <c r="G49" s="38" t="e">
        <f t="shared" si="0"/>
        <v>#DIV/0!</v>
      </c>
      <c r="H49" s="28">
        <f t="shared" si="1"/>
        <v>28.571428571428569</v>
      </c>
      <c r="I49" s="28"/>
      <c r="J49" s="38"/>
      <c r="K49" s="123"/>
    </row>
    <row r="50" spans="1:11" ht="15.75" x14ac:dyDescent="0.25">
      <c r="A50" s="41" t="s">
        <v>224</v>
      </c>
      <c r="B50" s="21" t="s">
        <v>212</v>
      </c>
      <c r="C50" s="44" t="s">
        <v>213</v>
      </c>
      <c r="D50" s="32">
        <f>SUM(D51)</f>
        <v>520204</v>
      </c>
      <c r="E50" s="32"/>
      <c r="F50" s="32">
        <f>SUM(F51)</f>
        <v>520204</v>
      </c>
      <c r="G50" s="19" t="e">
        <f t="shared" si="0"/>
        <v>#DIV/0!</v>
      </c>
      <c r="H50" s="33">
        <f t="shared" si="1"/>
        <v>100</v>
      </c>
      <c r="I50" s="28"/>
      <c r="J50" s="38"/>
      <c r="K50" s="123"/>
    </row>
    <row r="51" spans="1:11" ht="15" x14ac:dyDescent="0.2">
      <c r="A51" s="41"/>
      <c r="B51" s="35" t="s">
        <v>210</v>
      </c>
      <c r="C51" s="119" t="s">
        <v>214</v>
      </c>
      <c r="D51" s="37">
        <v>520204</v>
      </c>
      <c r="E51" s="37"/>
      <c r="F51" s="37">
        <v>520204</v>
      </c>
      <c r="G51" s="38" t="e">
        <f t="shared" si="0"/>
        <v>#DIV/0!</v>
      </c>
      <c r="H51" s="28">
        <f t="shared" si="1"/>
        <v>100</v>
      </c>
      <c r="I51" s="28"/>
      <c r="J51" s="38"/>
      <c r="K51" s="123"/>
    </row>
    <row r="52" spans="1:11" ht="15.75" x14ac:dyDescent="0.25">
      <c r="A52" s="36" t="s">
        <v>86</v>
      </c>
      <c r="B52" s="30" t="s">
        <v>58</v>
      </c>
      <c r="C52" s="36"/>
      <c r="D52" s="32">
        <f>SUM(D54)</f>
        <v>0</v>
      </c>
      <c r="E52" s="32"/>
      <c r="F52" s="32">
        <f>SUM(F54)</f>
        <v>-215000</v>
      </c>
      <c r="G52" s="19" t="e">
        <f t="shared" si="0"/>
        <v>#DIV/0!</v>
      </c>
      <c r="H52" s="33"/>
      <c r="I52" s="33">
        <f>SUM(D52/D62)*100</f>
        <v>0</v>
      </c>
      <c r="J52" s="19">
        <f>SUM(F52/F62)*100</f>
        <v>-2.4235994103551723</v>
      </c>
      <c r="K52" s="123"/>
    </row>
    <row r="53" spans="1:11" ht="15.75" x14ac:dyDescent="0.25">
      <c r="A53" s="41"/>
      <c r="B53" s="35" t="s">
        <v>50</v>
      </c>
      <c r="C53" s="36"/>
      <c r="D53" s="37"/>
      <c r="E53" s="37"/>
      <c r="F53" s="37"/>
      <c r="G53" s="38"/>
      <c r="H53" s="33"/>
      <c r="I53" s="28"/>
      <c r="J53" s="38"/>
      <c r="K53" s="123"/>
    </row>
    <row r="54" spans="1:11" ht="15.75" x14ac:dyDescent="0.25">
      <c r="A54" s="122" t="s">
        <v>87</v>
      </c>
      <c r="B54" s="45" t="s">
        <v>41</v>
      </c>
      <c r="C54" s="47" t="s">
        <v>42</v>
      </c>
      <c r="D54" s="37"/>
      <c r="E54" s="37"/>
      <c r="F54" s="37">
        <v>-215000</v>
      </c>
      <c r="G54" s="38" t="e">
        <f t="shared" si="0"/>
        <v>#DIV/0!</v>
      </c>
      <c r="H54" s="33"/>
      <c r="I54" s="28">
        <f>SUM(D54/D62)*100</f>
        <v>0</v>
      </c>
      <c r="J54" s="38">
        <f>SUM(F54/F62)*100</f>
        <v>-2.4235994103551723</v>
      </c>
      <c r="K54" s="123"/>
    </row>
    <row r="55" spans="1:11" ht="15.75" x14ac:dyDescent="0.25">
      <c r="A55" s="36" t="s">
        <v>225</v>
      </c>
      <c r="B55" s="30" t="s">
        <v>59</v>
      </c>
      <c r="C55" s="36"/>
      <c r="D55" s="32">
        <f>SUM(D57:D60)</f>
        <v>838020</v>
      </c>
      <c r="E55" s="32"/>
      <c r="F55" s="32">
        <f>SUM(F57:F60)</f>
        <v>-161289</v>
      </c>
      <c r="G55" s="19" t="e">
        <f t="shared" si="0"/>
        <v>#DIV/0!</v>
      </c>
      <c r="H55" s="33">
        <f t="shared" si="1"/>
        <v>-19.246438032505193</v>
      </c>
      <c r="I55" s="33">
        <f>SUM(D55/D62)*100</f>
        <v>2.5524784507276355</v>
      </c>
      <c r="J55" s="19">
        <f>SUM(F55/F62)*100</f>
        <v>-1.818139187426862</v>
      </c>
      <c r="K55" s="123"/>
    </row>
    <row r="56" spans="1:11" ht="15.75" x14ac:dyDescent="0.25">
      <c r="A56" s="35"/>
      <c r="B56" s="35" t="s">
        <v>50</v>
      </c>
      <c r="C56" s="36"/>
      <c r="D56" s="37"/>
      <c r="E56" s="37"/>
      <c r="F56" s="37"/>
      <c r="G56" s="38"/>
      <c r="H56" s="33"/>
      <c r="I56" s="28"/>
      <c r="J56" s="28"/>
      <c r="K56" s="123"/>
    </row>
    <row r="57" spans="1:11" ht="15.75" x14ac:dyDescent="0.25">
      <c r="A57" s="122" t="s">
        <v>226</v>
      </c>
      <c r="B57" s="45" t="s">
        <v>47</v>
      </c>
      <c r="C57" s="46" t="s">
        <v>48</v>
      </c>
      <c r="D57" s="37"/>
      <c r="E57" s="37"/>
      <c r="F57" s="37">
        <v>4000000</v>
      </c>
      <c r="G57" s="38" t="e">
        <f t="shared" si="0"/>
        <v>#DIV/0!</v>
      </c>
      <c r="H57" s="28" t="e">
        <f t="shared" si="1"/>
        <v>#DIV/0!</v>
      </c>
      <c r="I57" s="28"/>
      <c r="J57" s="38">
        <f>SUM(F57/F62)*100</f>
        <v>45.090221588003203</v>
      </c>
      <c r="K57" s="123"/>
    </row>
    <row r="58" spans="1:11" ht="15.75" x14ac:dyDescent="0.25">
      <c r="A58" s="122" t="s">
        <v>227</v>
      </c>
      <c r="B58" s="48" t="s">
        <v>76</v>
      </c>
      <c r="C58" s="49" t="s">
        <v>77</v>
      </c>
      <c r="D58" s="37"/>
      <c r="E58" s="37"/>
      <c r="F58" s="37">
        <v>22470</v>
      </c>
      <c r="G58" s="38" t="e">
        <f t="shared" si="0"/>
        <v>#DIV/0!</v>
      </c>
      <c r="H58" s="28" t="e">
        <f t="shared" si="1"/>
        <v>#DIV/0!</v>
      </c>
      <c r="I58" s="28"/>
      <c r="J58" s="38">
        <f>SUM(F58/F62)*100</f>
        <v>0.25329431977060801</v>
      </c>
      <c r="K58" s="123"/>
    </row>
    <row r="59" spans="1:11" ht="15.75" x14ac:dyDescent="0.25">
      <c r="A59" s="122" t="s">
        <v>228</v>
      </c>
      <c r="B59" s="21" t="s">
        <v>45</v>
      </c>
      <c r="C59" s="44" t="s">
        <v>46</v>
      </c>
      <c r="D59" s="37"/>
      <c r="E59" s="37"/>
      <c r="F59" s="37"/>
      <c r="G59" s="38" t="e">
        <f t="shared" si="0"/>
        <v>#DIV/0!</v>
      </c>
      <c r="H59" s="28" t="e">
        <f t="shared" si="1"/>
        <v>#DIV/0!</v>
      </c>
      <c r="I59" s="28"/>
      <c r="J59" s="38">
        <f>SUM(F59/F62)*100</f>
        <v>0</v>
      </c>
      <c r="K59" s="123"/>
    </row>
    <row r="60" spans="1:11" ht="15.75" x14ac:dyDescent="0.25">
      <c r="A60" s="122" t="s">
        <v>229</v>
      </c>
      <c r="B60" s="21" t="s">
        <v>78</v>
      </c>
      <c r="C60" s="44" t="s">
        <v>43</v>
      </c>
      <c r="D60" s="37">
        <v>838020</v>
      </c>
      <c r="E60" s="37"/>
      <c r="F60" s="37">
        <v>-4183759</v>
      </c>
      <c r="G60" s="38" t="e">
        <f t="shared" si="0"/>
        <v>#DIV/0!</v>
      </c>
      <c r="H60" s="28">
        <f t="shared" si="1"/>
        <v>-499.24333548125344</v>
      </c>
      <c r="I60" s="28">
        <f>SUM(D60/D62)*100</f>
        <v>2.5524784507276355</v>
      </c>
      <c r="J60" s="38">
        <f>SUM(F60/F62)*100</f>
        <v>-47.161655095200679</v>
      </c>
      <c r="K60" s="123"/>
    </row>
    <row r="61" spans="1:11" ht="16.5" thickBot="1" x14ac:dyDescent="0.3">
      <c r="A61" s="50"/>
      <c r="B61" s="50"/>
      <c r="C61" s="22"/>
      <c r="D61" s="23"/>
      <c r="E61" s="23"/>
      <c r="F61" s="23"/>
      <c r="G61" s="26"/>
      <c r="H61" s="26"/>
      <c r="I61" s="27"/>
      <c r="J61" s="27"/>
      <c r="K61" s="123"/>
    </row>
    <row r="62" spans="1:11" ht="16.5" thickBot="1" x14ac:dyDescent="0.3">
      <c r="A62" s="51" t="s">
        <v>4</v>
      </c>
      <c r="B62" s="52" t="s">
        <v>44</v>
      </c>
      <c r="C62" s="53" t="s">
        <v>4</v>
      </c>
      <c r="D62" s="54">
        <f>SUM(D14+D28)</f>
        <v>32831619</v>
      </c>
      <c r="E62" s="54"/>
      <c r="F62" s="148">
        <f>SUM(F14+F28)</f>
        <v>8871103</v>
      </c>
      <c r="G62" s="58" t="e">
        <f t="shared" si="0"/>
        <v>#DIV/0!</v>
      </c>
      <c r="H62" s="58">
        <f t="shared" si="1"/>
        <v>27.019998617795849</v>
      </c>
      <c r="I62" s="149">
        <f>SUM(I14+I28)</f>
        <v>100</v>
      </c>
      <c r="J62" s="55">
        <f>SUM(J14+J28)</f>
        <v>100</v>
      </c>
      <c r="K62" s="123"/>
    </row>
  </sheetData>
  <phoneticPr fontId="0" type="noConversion"/>
  <pageMargins left="1.7322834645669292" right="0.74803149606299213" top="0.98425196850393704" bottom="0.98425196850393704" header="0.51181102362204722" footer="0.51181102362204722"/>
  <pageSetup paperSize="9" scale="75" orientation="landscape" horizontalDpi="300" r:id="rId1"/>
  <headerFooter alignWithMargins="0"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1"/>
  <sheetViews>
    <sheetView zoomScale="75" workbookViewId="0">
      <selection activeCell="B6" sqref="B6"/>
    </sheetView>
  </sheetViews>
  <sheetFormatPr defaultRowHeight="12.75" x14ac:dyDescent="0.2"/>
  <cols>
    <col min="1" max="1" width="6.28515625" customWidth="1"/>
    <col min="2" max="2" width="48.85546875" customWidth="1"/>
    <col min="3" max="4" width="14.140625" customWidth="1"/>
    <col min="5" max="5" width="14.28515625" customWidth="1"/>
    <col min="6" max="7" width="11.85546875" customWidth="1"/>
    <col min="8" max="8" width="11" customWidth="1"/>
    <col min="9" max="9" width="10.85546875" customWidth="1"/>
    <col min="10" max="10" width="11" customWidth="1"/>
  </cols>
  <sheetData>
    <row r="2" spans="1:10" ht="15.75" x14ac:dyDescent="0.25">
      <c r="F2" s="1" t="s">
        <v>195</v>
      </c>
      <c r="G2" s="1"/>
    </row>
    <row r="4" spans="1:10" ht="15.75" x14ac:dyDescent="0.25">
      <c r="A4" s="59"/>
      <c r="B4" s="59"/>
      <c r="C4" s="1"/>
      <c r="D4" s="1"/>
      <c r="E4" s="1"/>
    </row>
    <row r="5" spans="1:10" ht="15" x14ac:dyDescent="0.2">
      <c r="A5" s="59"/>
      <c r="B5" s="59"/>
      <c r="C5" s="59"/>
      <c r="D5" s="59"/>
      <c r="E5" s="59"/>
    </row>
    <row r="6" spans="1:10" ht="15.75" x14ac:dyDescent="0.25">
      <c r="A6" s="60"/>
      <c r="B6" s="163" t="s">
        <v>205</v>
      </c>
      <c r="C6" s="2"/>
      <c r="D6" s="2"/>
      <c r="E6" s="2"/>
    </row>
    <row r="7" spans="1:10" ht="15.75" x14ac:dyDescent="0.25">
      <c r="A7" s="60"/>
      <c r="B7" s="2"/>
      <c r="C7" s="2"/>
      <c r="D7" s="2"/>
      <c r="E7" s="2"/>
    </row>
    <row r="8" spans="1:10" ht="15.75" x14ac:dyDescent="0.25">
      <c r="A8" s="60"/>
      <c r="B8" s="2" t="s">
        <v>199</v>
      </c>
      <c r="C8" s="2"/>
      <c r="D8" s="2"/>
      <c r="E8" s="2"/>
    </row>
    <row r="9" spans="1:10" ht="15.75" x14ac:dyDescent="0.25">
      <c r="A9" s="60"/>
      <c r="B9" s="2"/>
      <c r="C9" s="2"/>
      <c r="D9" s="2"/>
      <c r="E9" s="2"/>
    </row>
    <row r="10" spans="1:10" ht="15.75" x14ac:dyDescent="0.25">
      <c r="A10" s="60"/>
      <c r="B10" s="2"/>
      <c r="C10" s="2"/>
      <c r="D10" s="2"/>
      <c r="E10" s="2"/>
    </row>
    <row r="11" spans="1:10" ht="15.75" x14ac:dyDescent="0.25">
      <c r="A11" s="60"/>
      <c r="B11" s="2"/>
      <c r="C11" s="2"/>
      <c r="D11" s="2"/>
      <c r="E11" s="2"/>
    </row>
    <row r="12" spans="1:10" ht="15.75" thickBot="1" x14ac:dyDescent="0.25">
      <c r="A12" s="59"/>
      <c r="B12" s="59"/>
      <c r="C12" s="59"/>
      <c r="D12" s="59"/>
      <c r="E12" s="59"/>
    </row>
    <row r="13" spans="1:10" ht="15.75" x14ac:dyDescent="0.25">
      <c r="A13" s="61" t="s">
        <v>0</v>
      </c>
      <c r="B13" s="61"/>
      <c r="C13" s="4" t="s">
        <v>125</v>
      </c>
      <c r="D13" s="4" t="s">
        <v>7</v>
      </c>
      <c r="E13" s="4" t="s">
        <v>7</v>
      </c>
      <c r="F13" s="5" t="s">
        <v>126</v>
      </c>
      <c r="G13" s="4" t="s">
        <v>126</v>
      </c>
      <c r="H13" s="125" t="s">
        <v>237</v>
      </c>
      <c r="I13" s="125" t="s">
        <v>237</v>
      </c>
      <c r="J13" s="125" t="s">
        <v>237</v>
      </c>
    </row>
    <row r="14" spans="1:10" ht="15.75" x14ac:dyDescent="0.25">
      <c r="A14" s="62" t="s">
        <v>2</v>
      </c>
      <c r="B14" s="62" t="s">
        <v>34</v>
      </c>
      <c r="C14" s="7" t="s">
        <v>62</v>
      </c>
      <c r="D14" s="7"/>
      <c r="E14" s="7"/>
      <c r="F14" s="8" t="s">
        <v>3</v>
      </c>
      <c r="G14" s="7" t="s">
        <v>3</v>
      </c>
      <c r="H14" s="126" t="s">
        <v>238</v>
      </c>
      <c r="I14" s="126" t="s">
        <v>238</v>
      </c>
      <c r="J14" s="126" t="s">
        <v>238</v>
      </c>
    </row>
    <row r="15" spans="1:10" ht="15.75" x14ac:dyDescent="0.25">
      <c r="A15" s="62"/>
      <c r="B15" s="62"/>
      <c r="C15" s="7" t="s">
        <v>204</v>
      </c>
      <c r="D15" s="7" t="s">
        <v>204</v>
      </c>
      <c r="E15" s="7" t="s">
        <v>204</v>
      </c>
      <c r="F15" s="8"/>
      <c r="G15" s="7"/>
      <c r="H15" s="8" t="s">
        <v>239</v>
      </c>
      <c r="I15" s="8" t="s">
        <v>240</v>
      </c>
      <c r="J15" s="8" t="s">
        <v>241</v>
      </c>
    </row>
    <row r="16" spans="1:10" ht="16.5" thickBot="1" x14ac:dyDescent="0.3">
      <c r="A16" s="62" t="s">
        <v>1</v>
      </c>
      <c r="B16" s="63"/>
      <c r="C16" s="10" t="s">
        <v>203</v>
      </c>
      <c r="D16" s="10" t="s">
        <v>232</v>
      </c>
      <c r="E16" s="10" t="s">
        <v>203</v>
      </c>
      <c r="F16" s="11" t="s">
        <v>127</v>
      </c>
      <c r="G16" s="10" t="s">
        <v>236</v>
      </c>
      <c r="H16" s="11"/>
      <c r="I16" s="11"/>
      <c r="J16" s="11"/>
    </row>
    <row r="17" spans="1:10" ht="16.5" thickBot="1" x14ac:dyDescent="0.3">
      <c r="A17" s="64">
        <v>1</v>
      </c>
      <c r="B17" s="65">
        <v>2</v>
      </c>
      <c r="C17" s="66">
        <v>3</v>
      </c>
      <c r="D17" s="66">
        <v>4</v>
      </c>
      <c r="E17" s="56">
        <v>5</v>
      </c>
      <c r="F17" s="86">
        <v>6</v>
      </c>
      <c r="G17" s="56">
        <v>7</v>
      </c>
      <c r="H17" s="11">
        <v>8</v>
      </c>
      <c r="I17" s="56">
        <v>9</v>
      </c>
      <c r="J17" s="56">
        <v>10</v>
      </c>
    </row>
    <row r="18" spans="1:10" ht="15.75" x14ac:dyDescent="0.25">
      <c r="A18" s="67" t="s">
        <v>19</v>
      </c>
      <c r="B18" s="68" t="s">
        <v>10</v>
      </c>
      <c r="C18" s="18">
        <f>SUM(C19:C21)</f>
        <v>2495540</v>
      </c>
      <c r="D18" s="18">
        <f>SUM(D19:D21)</f>
        <v>535542</v>
      </c>
      <c r="E18" s="18">
        <f>SUM(E19:E21)</f>
        <v>680297</v>
      </c>
      <c r="F18" s="90">
        <f>SUM(E18/D18)*100</f>
        <v>127.02962606107458</v>
      </c>
      <c r="G18" s="19">
        <f>SUM(E18/C18)*100</f>
        <v>27.260512754754483</v>
      </c>
      <c r="H18" s="70">
        <f>SUM(C18/C88)*100</f>
        <v>7.6010263155161493</v>
      </c>
      <c r="I18" s="69">
        <f>SUM(D18/D88)*100</f>
        <v>7.8685336524969731</v>
      </c>
      <c r="J18" s="141">
        <f>SUM(E18/E88)*100</f>
        <v>7.648935367616561</v>
      </c>
    </row>
    <row r="19" spans="1:10" ht="15.75" x14ac:dyDescent="0.25">
      <c r="A19" s="67" t="s">
        <v>20</v>
      </c>
      <c r="B19" s="71" t="s">
        <v>16</v>
      </c>
      <c r="C19" s="37">
        <v>1487392</v>
      </c>
      <c r="D19" s="37">
        <v>386478</v>
      </c>
      <c r="E19" s="37">
        <v>345920</v>
      </c>
      <c r="F19" s="91">
        <f>SUM(E19/D19)*100</f>
        <v>89.505741594605652</v>
      </c>
      <c r="G19" s="38">
        <f t="shared" ref="G19:G80" si="0">SUM(E19/C19)*100</f>
        <v>23.256814612422279</v>
      </c>
      <c r="H19" s="57">
        <f>SUM(C19/C88)*100</f>
        <v>4.530364463598338</v>
      </c>
      <c r="I19" s="108">
        <f>SUM(D19/D88)*100</f>
        <v>5.6783877808831518</v>
      </c>
      <c r="J19" s="38">
        <f>SUM(E19/E88)*100</f>
        <v>3.8893596802072041</v>
      </c>
    </row>
    <row r="20" spans="1:10" ht="15.75" x14ac:dyDescent="0.25">
      <c r="A20" s="67" t="s">
        <v>21</v>
      </c>
      <c r="B20" s="71" t="s">
        <v>99</v>
      </c>
      <c r="C20" s="37">
        <v>208742</v>
      </c>
      <c r="D20" s="37">
        <v>8095</v>
      </c>
      <c r="E20" s="37">
        <v>33356</v>
      </c>
      <c r="F20" s="91">
        <f t="shared" ref="F20:F83" si="1">SUM(E20/D20)*100</f>
        <v>412.05682520074117</v>
      </c>
      <c r="G20" s="38">
        <f t="shared" si="0"/>
        <v>15.979534545036456</v>
      </c>
      <c r="H20" s="57">
        <f>SUM(C20/C88)*100</f>
        <v>0.63579563347150192</v>
      </c>
      <c r="I20" s="108">
        <f>SUM(D20/D88)*100</f>
        <v>0.11893703933017952</v>
      </c>
      <c r="J20" s="38">
        <f>SUM(E20/E88)*100</f>
        <v>0.37503897286364341</v>
      </c>
    </row>
    <row r="21" spans="1:10" ht="15.75" x14ac:dyDescent="0.25">
      <c r="A21" s="72" t="s">
        <v>56</v>
      </c>
      <c r="B21" s="71" t="s">
        <v>196</v>
      </c>
      <c r="C21" s="37">
        <v>799406</v>
      </c>
      <c r="D21" s="37">
        <v>140969</v>
      </c>
      <c r="E21" s="37">
        <v>301021</v>
      </c>
      <c r="F21" s="91">
        <f t="shared" si="1"/>
        <v>213.53701877717793</v>
      </c>
      <c r="G21" s="38">
        <f t="shared" si="0"/>
        <v>37.655584271321459</v>
      </c>
      <c r="H21" s="57">
        <f>SUM(C21/C88)*100</f>
        <v>2.4348662184463095</v>
      </c>
      <c r="I21" s="108">
        <f>SUM(D21/D88)*100</f>
        <v>2.0712088322836411</v>
      </c>
      <c r="J21" s="38">
        <f>SUM(E21/E88)*100</f>
        <v>3.3845367145457126</v>
      </c>
    </row>
    <row r="22" spans="1:10" ht="15.75" x14ac:dyDescent="0.25">
      <c r="A22" s="29" t="s">
        <v>24</v>
      </c>
      <c r="B22" s="68" t="s">
        <v>11</v>
      </c>
      <c r="C22" s="32">
        <f>SUM(C23:C25)</f>
        <v>115733</v>
      </c>
      <c r="D22" s="32">
        <f>SUM(D23:D25)</f>
        <v>24167</v>
      </c>
      <c r="E22" s="32">
        <f>SUM(E23:E25)</f>
        <v>48745</v>
      </c>
      <c r="F22" s="90">
        <f>SUM(E22/D22)*100</f>
        <v>201.70066619770762</v>
      </c>
      <c r="G22" s="19">
        <f t="shared" si="0"/>
        <v>42.118496885071671</v>
      </c>
      <c r="H22" s="70">
        <f>SUM(C22/C88)*100</f>
        <v>0.35250469981392024</v>
      </c>
      <c r="I22" s="69">
        <f>SUM(D22/D88)*100</f>
        <v>0.35507738474273604</v>
      </c>
      <c r="J22" s="19">
        <f>SUM(E22/E88)*100</f>
        <v>0.54806555738812501</v>
      </c>
    </row>
    <row r="23" spans="1:10" ht="15.75" x14ac:dyDescent="0.25">
      <c r="A23" s="67" t="s">
        <v>20</v>
      </c>
      <c r="B23" s="71" t="s">
        <v>16</v>
      </c>
      <c r="C23" s="37">
        <v>80748</v>
      </c>
      <c r="D23" s="37">
        <v>9922</v>
      </c>
      <c r="E23" s="37">
        <v>37135</v>
      </c>
      <c r="F23" s="91">
        <f t="shared" si="1"/>
        <v>374.26930054424508</v>
      </c>
      <c r="G23" s="38">
        <f t="shared" si="0"/>
        <v>45.988755139446184</v>
      </c>
      <c r="H23" s="135">
        <v>0.24</v>
      </c>
      <c r="I23" s="108">
        <f>SUM(D23/D88)*100</f>
        <v>0.14578051936183337</v>
      </c>
      <c r="J23" s="38">
        <f>SUM(E23/E88)*100</f>
        <v>0.41752824850975528</v>
      </c>
    </row>
    <row r="24" spans="1:10" ht="15.75" x14ac:dyDescent="0.25">
      <c r="A24" s="67" t="s">
        <v>21</v>
      </c>
      <c r="B24" s="71" t="s">
        <v>99</v>
      </c>
      <c r="C24" s="37"/>
      <c r="D24" s="37"/>
      <c r="E24" s="37"/>
      <c r="F24" s="91"/>
      <c r="G24" s="38"/>
      <c r="H24" s="57"/>
      <c r="I24" s="73"/>
      <c r="J24" s="38"/>
    </row>
    <row r="25" spans="1:10" ht="15.75" x14ac:dyDescent="0.25">
      <c r="A25" s="29" t="s">
        <v>56</v>
      </c>
      <c r="B25" s="71" t="s">
        <v>196</v>
      </c>
      <c r="C25" s="37">
        <v>34985</v>
      </c>
      <c r="D25" s="37">
        <v>14245</v>
      </c>
      <c r="E25" s="37">
        <v>11610</v>
      </c>
      <c r="F25" s="91">
        <f t="shared" si="1"/>
        <v>81.502281502281505</v>
      </c>
      <c r="G25" s="38">
        <f t="shared" si="0"/>
        <v>33.185650993282835</v>
      </c>
      <c r="H25" s="57">
        <f>SUM(C25/C88)*100</f>
        <v>0.10655886327140919</v>
      </c>
      <c r="I25" s="108">
        <f>SUM(D25/D88)*100</f>
        <v>0.20929686538090267</v>
      </c>
      <c r="J25" s="38">
        <f>SUM(E25/E88)*100</f>
        <v>0.1305373088783697</v>
      </c>
    </row>
    <row r="26" spans="1:10" ht="15.75" x14ac:dyDescent="0.25">
      <c r="A26" s="29" t="s">
        <v>25</v>
      </c>
      <c r="B26" s="68" t="s">
        <v>8</v>
      </c>
      <c r="C26" s="32">
        <f>SUM(C27:C29)</f>
        <v>11790347</v>
      </c>
      <c r="D26" s="32">
        <f>SUM(D27:D29)</f>
        <v>2725767</v>
      </c>
      <c r="E26" s="32">
        <f>SUM(E27:E29)</f>
        <v>3077444</v>
      </c>
      <c r="F26" s="90">
        <f>SUM(E26/D26)*100</f>
        <v>112.90194649799487</v>
      </c>
      <c r="G26" s="19">
        <f t="shared" si="0"/>
        <v>26.101386159372581</v>
      </c>
      <c r="H26" s="70">
        <f>SUM(C26/C88)*100</f>
        <v>35.911561351878504</v>
      </c>
      <c r="I26" s="69">
        <f>SUM(D26/D88)*100</f>
        <v>40.048753166634391</v>
      </c>
      <c r="J26" s="19">
        <f>SUM(E26/E88)*100</f>
        <v>34.601314210498323</v>
      </c>
    </row>
    <row r="27" spans="1:10" ht="15.75" x14ac:dyDescent="0.25">
      <c r="A27" s="67" t="s">
        <v>20</v>
      </c>
      <c r="B27" s="71" t="s">
        <v>16</v>
      </c>
      <c r="C27" s="37">
        <v>10698838</v>
      </c>
      <c r="D27" s="37">
        <v>2459092</v>
      </c>
      <c r="E27" s="37">
        <v>2653167</v>
      </c>
      <c r="F27" s="91">
        <f t="shared" si="1"/>
        <v>107.89214067631467</v>
      </c>
      <c r="G27" s="38">
        <f t="shared" si="0"/>
        <v>24.79864635766987</v>
      </c>
      <c r="H27" s="57">
        <f>SUM(C27/C88)*100</f>
        <v>32.586994872229724</v>
      </c>
      <c r="I27" s="108">
        <f>SUM(D27/D88)*100</f>
        <v>36.130589489873969</v>
      </c>
      <c r="J27" s="38">
        <f>SUM(E27/E88)*100</f>
        <v>29.830945752359817</v>
      </c>
    </row>
    <row r="28" spans="1:10" ht="15.75" x14ac:dyDescent="0.25">
      <c r="A28" s="67" t="s">
        <v>21</v>
      </c>
      <c r="B28" s="71" t="s">
        <v>99</v>
      </c>
      <c r="C28" s="37">
        <v>154900</v>
      </c>
      <c r="D28" s="37">
        <v>203</v>
      </c>
      <c r="E28" s="37"/>
      <c r="F28" s="91">
        <f t="shared" si="1"/>
        <v>0</v>
      </c>
      <c r="G28" s="38">
        <f t="shared" si="0"/>
        <v>0</v>
      </c>
      <c r="H28" s="57">
        <f>SUM(C28/C88)*100</f>
        <v>0.47180128400003668</v>
      </c>
      <c r="I28" s="108">
        <f>SUM(D28/D88)*100</f>
        <v>2.9826088924059841E-3</v>
      </c>
      <c r="J28" s="38">
        <f>SUM(E28/E88)*100</f>
        <v>0</v>
      </c>
    </row>
    <row r="29" spans="1:10" ht="15.75" x14ac:dyDescent="0.25">
      <c r="A29" s="29" t="s">
        <v>56</v>
      </c>
      <c r="B29" s="71" t="s">
        <v>196</v>
      </c>
      <c r="C29" s="37">
        <v>936609</v>
      </c>
      <c r="D29" s="37">
        <v>266472</v>
      </c>
      <c r="E29" s="37">
        <v>424277</v>
      </c>
      <c r="F29" s="91">
        <f t="shared" si="1"/>
        <v>159.22010567714432</v>
      </c>
      <c r="G29" s="38">
        <f t="shared" si="0"/>
        <v>45.299265755507371</v>
      </c>
      <c r="H29" s="57">
        <f>SUM(C29/C88)*100</f>
        <v>2.8527651956487432</v>
      </c>
      <c r="I29" s="108">
        <f>SUM(D29/D88)*100</f>
        <v>3.9151810678680161</v>
      </c>
      <c r="J29" s="38">
        <f>SUM(E29/E88)*100</f>
        <v>4.7703684581385071</v>
      </c>
    </row>
    <row r="30" spans="1:10" ht="15.75" x14ac:dyDescent="0.25">
      <c r="A30" s="29" t="s">
        <v>26</v>
      </c>
      <c r="B30" s="68" t="s">
        <v>9</v>
      </c>
      <c r="C30" s="32">
        <f>SUM(C31:C33)</f>
        <v>4479993</v>
      </c>
      <c r="D30" s="32">
        <f>SUM(D31:D33)</f>
        <v>731175</v>
      </c>
      <c r="E30" s="32">
        <f>SUM(E31:E33)</f>
        <v>1196694</v>
      </c>
      <c r="F30" s="90">
        <f t="shared" si="1"/>
        <v>163.66724792286388</v>
      </c>
      <c r="G30" s="19">
        <f t="shared" si="0"/>
        <v>26.711961380296799</v>
      </c>
      <c r="H30" s="70">
        <f>SUM(C30/C88)*100</f>
        <v>13.645361198910111</v>
      </c>
      <c r="I30" s="69">
        <f>SUM(D30/D88)*100</f>
        <v>10.74290175815244</v>
      </c>
      <c r="J30" s="19">
        <f>SUM(E30/E88)*100</f>
        <v>13.455057218853725</v>
      </c>
    </row>
    <row r="31" spans="1:10" ht="15.75" x14ac:dyDescent="0.25">
      <c r="A31" s="67" t="s">
        <v>20</v>
      </c>
      <c r="B31" s="71" t="s">
        <v>16</v>
      </c>
      <c r="C31" s="37">
        <v>4082919</v>
      </c>
      <c r="D31" s="37">
        <v>586785</v>
      </c>
      <c r="E31" s="37">
        <v>1095114</v>
      </c>
      <c r="F31" s="91">
        <f t="shared" si="1"/>
        <v>186.62951506940362</v>
      </c>
      <c r="G31" s="38">
        <f t="shared" si="0"/>
        <v>26.821839963026449</v>
      </c>
      <c r="H31" s="57">
        <f>SUM(C31/C88)*100</f>
        <v>12.435935614384414</v>
      </c>
      <c r="I31" s="108">
        <f>SUM(D31/D88)*100</f>
        <v>8.6214293543371685</v>
      </c>
      <c r="J31" s="38">
        <f>SUM(E31/E88)*100</f>
        <v>12.312940092594914</v>
      </c>
    </row>
    <row r="32" spans="1:10" ht="15.75" x14ac:dyDescent="0.25">
      <c r="A32" s="67" t="s">
        <v>21</v>
      </c>
      <c r="B32" s="71" t="s">
        <v>99</v>
      </c>
      <c r="C32" s="37"/>
      <c r="D32" s="37"/>
      <c r="E32" s="37"/>
      <c r="F32" s="91"/>
      <c r="G32" s="38"/>
      <c r="H32" s="57"/>
      <c r="I32" s="73"/>
      <c r="J32" s="38"/>
    </row>
    <row r="33" spans="1:10" ht="15.75" x14ac:dyDescent="0.25">
      <c r="A33" s="67" t="s">
        <v>56</v>
      </c>
      <c r="B33" s="71" t="s">
        <v>196</v>
      </c>
      <c r="C33" s="37">
        <v>397074</v>
      </c>
      <c r="D33" s="37">
        <v>144390</v>
      </c>
      <c r="E33" s="37">
        <v>101580</v>
      </c>
      <c r="F33" s="91">
        <f t="shared" si="1"/>
        <v>70.351132349885731</v>
      </c>
      <c r="G33" s="38">
        <f t="shared" si="0"/>
        <v>25.582133305127002</v>
      </c>
      <c r="H33" s="57">
        <f>SUM(C33/C88)*100</f>
        <v>1.2094255845256976</v>
      </c>
      <c r="I33" s="108">
        <f>SUM(D33/D88)*100</f>
        <v>2.1214724038152712</v>
      </c>
      <c r="J33" s="38">
        <f>SUM(E33/E88)*100</f>
        <v>1.1421171262588108</v>
      </c>
    </row>
    <row r="34" spans="1:10" ht="15.75" x14ac:dyDescent="0.25">
      <c r="A34" s="29" t="s">
        <v>27</v>
      </c>
      <c r="B34" s="68" t="s">
        <v>12</v>
      </c>
      <c r="C34" s="32">
        <f>SUM(C35+C37)</f>
        <v>1254548</v>
      </c>
      <c r="D34" s="32">
        <f>SUM(D35+D37)</f>
        <v>428698</v>
      </c>
      <c r="E34" s="32">
        <f>SUM(E35+E37)</f>
        <v>425669</v>
      </c>
      <c r="F34" s="90">
        <f t="shared" si="1"/>
        <v>99.293442003461635</v>
      </c>
      <c r="G34" s="19">
        <f t="shared" si="0"/>
        <v>33.930068837541491</v>
      </c>
      <c r="H34" s="70">
        <f>SUM(C34/C88)*100</f>
        <v>3.8211578905079278</v>
      </c>
      <c r="I34" s="69">
        <f>SUM(D34/D88)*100</f>
        <v>6.2987116598850275</v>
      </c>
      <c r="J34" s="19">
        <f>SUM(E34/E88)*100</f>
        <v>4.7860194429756033</v>
      </c>
    </row>
    <row r="35" spans="1:10" ht="15.75" x14ac:dyDescent="0.25">
      <c r="A35" s="67" t="s">
        <v>20</v>
      </c>
      <c r="B35" s="71" t="s">
        <v>16</v>
      </c>
      <c r="C35" s="37">
        <f>SUM(C36:C36)</f>
        <v>1088198</v>
      </c>
      <c r="D35" s="37">
        <f>SUM(D36:D36)</f>
        <v>364758</v>
      </c>
      <c r="E35" s="37">
        <f>SUM(E36:E36)</f>
        <v>374636</v>
      </c>
      <c r="F35" s="91">
        <f t="shared" si="1"/>
        <v>102.70809687518847</v>
      </c>
      <c r="G35" s="38">
        <f t="shared" si="0"/>
        <v>34.427190639938686</v>
      </c>
      <c r="H35" s="57">
        <f>SUM(C35/C88)*100</f>
        <v>3.3144816891302256</v>
      </c>
      <c r="I35" s="108">
        <f>SUM(D35/D88)*100</f>
        <v>5.3592633220503538</v>
      </c>
      <c r="J35" s="38">
        <f>SUM(E35/E88)*100</f>
        <v>4.2122287036138593</v>
      </c>
    </row>
    <row r="36" spans="1:10" ht="15" x14ac:dyDescent="0.2">
      <c r="A36" s="74" t="s">
        <v>18</v>
      </c>
      <c r="B36" s="71" t="s">
        <v>88</v>
      </c>
      <c r="C36" s="37">
        <v>1088198</v>
      </c>
      <c r="D36" s="37">
        <v>364758</v>
      </c>
      <c r="E36" s="37">
        <v>374636</v>
      </c>
      <c r="F36" s="91">
        <f t="shared" si="1"/>
        <v>102.70809687518847</v>
      </c>
      <c r="G36" s="38">
        <f t="shared" si="0"/>
        <v>34.427190639938686</v>
      </c>
      <c r="H36" s="57">
        <f>SUM(C36/C88)*100</f>
        <v>3.3144816891302256</v>
      </c>
      <c r="I36" s="108">
        <f>SUM(D36/D88)*100</f>
        <v>5.3592633220503538</v>
      </c>
      <c r="J36" s="38">
        <f>SUM(E36/E88)*100</f>
        <v>4.2122287036138593</v>
      </c>
    </row>
    <row r="37" spans="1:10" ht="15.75" x14ac:dyDescent="0.25">
      <c r="A37" s="29" t="s">
        <v>21</v>
      </c>
      <c r="B37" s="71" t="s">
        <v>196</v>
      </c>
      <c r="C37" s="37">
        <f>SUM(C38)</f>
        <v>166350</v>
      </c>
      <c r="D37" s="37">
        <f>SUM(D38)</f>
        <v>63940</v>
      </c>
      <c r="E37" s="37">
        <f>SUM(E38)</f>
        <v>51033</v>
      </c>
      <c r="F37" s="91">
        <f t="shared" si="1"/>
        <v>79.813888020018766</v>
      </c>
      <c r="G37" s="38">
        <f t="shared" si="0"/>
        <v>30.678088367899008</v>
      </c>
      <c r="H37" s="57">
        <f>SUM(C37/C88)*100</f>
        <v>0.50667620137770242</v>
      </c>
      <c r="I37" s="108">
        <f>SUM(D37/D88)*100</f>
        <v>0.93944833783467296</v>
      </c>
      <c r="J37" s="38">
        <f>SUM(E37/E88)*100</f>
        <v>0.57379073936174341</v>
      </c>
    </row>
    <row r="38" spans="1:10" ht="15" x14ac:dyDescent="0.2">
      <c r="A38" s="34" t="s">
        <v>23</v>
      </c>
      <c r="B38" s="71" t="s">
        <v>88</v>
      </c>
      <c r="C38" s="37">
        <v>166350</v>
      </c>
      <c r="D38" s="37">
        <v>63940</v>
      </c>
      <c r="E38" s="37">
        <v>51033</v>
      </c>
      <c r="F38" s="91">
        <f t="shared" si="1"/>
        <v>79.813888020018766</v>
      </c>
      <c r="G38" s="38">
        <f t="shared" si="0"/>
        <v>30.678088367899008</v>
      </c>
      <c r="H38" s="57">
        <f>SUM(C38/C88)*100</f>
        <v>0.50667620137770242</v>
      </c>
      <c r="I38" s="108">
        <f>SUM(D38/D88)*100</f>
        <v>0.93944833783467296</v>
      </c>
      <c r="J38" s="38">
        <f>SUM(E38/E88)*100</f>
        <v>0.57379073936174341</v>
      </c>
    </row>
    <row r="39" spans="1:10" ht="15.75" x14ac:dyDescent="0.25">
      <c r="A39" s="29" t="s">
        <v>28</v>
      </c>
      <c r="B39" s="68" t="s">
        <v>13</v>
      </c>
      <c r="C39" s="32">
        <f>SUM(C40)</f>
        <v>3475472</v>
      </c>
      <c r="D39" s="32">
        <f>SUM(D40)</f>
        <v>737281</v>
      </c>
      <c r="E39" s="32">
        <f>SUM(E40)</f>
        <v>769937</v>
      </c>
      <c r="F39" s="90">
        <f t="shared" si="1"/>
        <v>104.42924746467087</v>
      </c>
      <c r="G39" s="19">
        <f t="shared" si="0"/>
        <v>22.153451387322352</v>
      </c>
      <c r="H39" s="70">
        <f>SUM(C39/C88)*100</f>
        <v>10.585746624313593</v>
      </c>
      <c r="I39" s="69">
        <f>SUM(D39/D88)*100</f>
        <v>10.832615107398897</v>
      </c>
      <c r="J39" s="19">
        <f>SUM(E39/E88)*100</f>
        <v>8.6568048222123455</v>
      </c>
    </row>
    <row r="40" spans="1:10" ht="15.75" x14ac:dyDescent="0.25">
      <c r="A40" s="29" t="s">
        <v>20</v>
      </c>
      <c r="B40" s="71" t="s">
        <v>196</v>
      </c>
      <c r="C40" s="37">
        <f>SUM(C41:C42)</f>
        <v>3475472</v>
      </c>
      <c r="D40" s="37">
        <f>SUM(D41:D42)</f>
        <v>737281</v>
      </c>
      <c r="E40" s="37">
        <f>SUM(E41:E42)</f>
        <v>769937</v>
      </c>
      <c r="F40" s="91">
        <f t="shared" si="1"/>
        <v>104.42924746467087</v>
      </c>
      <c r="G40" s="38">
        <f t="shared" si="0"/>
        <v>22.153451387322352</v>
      </c>
      <c r="H40" s="57">
        <f>SUM(C40/C88)*100</f>
        <v>10.585746624313593</v>
      </c>
      <c r="I40" s="108">
        <f>SUM(D40/D88)*100</f>
        <v>10.832615107398897</v>
      </c>
      <c r="J40" s="38">
        <f>SUM(E40/E88)*100</f>
        <v>8.6568048222123455</v>
      </c>
    </row>
    <row r="41" spans="1:10" ht="15" x14ac:dyDescent="0.2">
      <c r="A41" s="74" t="s">
        <v>17</v>
      </c>
      <c r="B41" s="71" t="s">
        <v>122</v>
      </c>
      <c r="C41" s="37">
        <v>489304</v>
      </c>
      <c r="D41" s="37">
        <v>122356</v>
      </c>
      <c r="E41" s="37">
        <v>61518</v>
      </c>
      <c r="F41" s="91">
        <f t="shared" si="1"/>
        <v>50.277877668442905</v>
      </c>
      <c r="G41" s="38">
        <f t="shared" si="0"/>
        <v>12.572552033091903</v>
      </c>
      <c r="H41" s="57">
        <f>SUM(C41/C88)*100</f>
        <v>1.4903438054638731</v>
      </c>
      <c r="I41" s="108">
        <f>SUM(D41/D88)*100</f>
        <v>1.7977344514247613</v>
      </c>
      <c r="J41" s="38">
        <f>SUM(E41/E88)*100</f>
        <v>0.69167908420151136</v>
      </c>
    </row>
    <row r="42" spans="1:10" ht="15" x14ac:dyDescent="0.2">
      <c r="A42" s="74" t="s">
        <v>18</v>
      </c>
      <c r="B42" s="71" t="s">
        <v>123</v>
      </c>
      <c r="C42" s="37">
        <v>2986168</v>
      </c>
      <c r="D42" s="37">
        <v>614925</v>
      </c>
      <c r="E42" s="37">
        <v>708419</v>
      </c>
      <c r="F42" s="91">
        <f t="shared" si="1"/>
        <v>115.2041305850307</v>
      </c>
      <c r="G42" s="38">
        <f t="shared" si="0"/>
        <v>23.723347112419663</v>
      </c>
      <c r="H42" s="57">
        <f>SUM(C42/C88)*100</f>
        <v>9.0954028188497205</v>
      </c>
      <c r="I42" s="108">
        <f>SUM(D42/D88)*100</f>
        <v>9.0348806559741366</v>
      </c>
      <c r="J42" s="38">
        <f>SUM(E42/E88)*100</f>
        <v>7.9651257380108333</v>
      </c>
    </row>
    <row r="43" spans="1:10" ht="15.75" x14ac:dyDescent="0.25">
      <c r="A43" s="29" t="s">
        <v>29</v>
      </c>
      <c r="B43" s="68" t="s">
        <v>15</v>
      </c>
      <c r="C43" s="32">
        <f>SUM(C44+C47+C49)</f>
        <v>1984496</v>
      </c>
      <c r="D43" s="32">
        <f>SUM(D44+D47+D49)</f>
        <v>350548</v>
      </c>
      <c r="E43" s="32">
        <f>SUM(E44+E47+E49)</f>
        <v>422587</v>
      </c>
      <c r="F43" s="90">
        <f t="shared" si="1"/>
        <v>120.55039538094641</v>
      </c>
      <c r="G43" s="19">
        <f t="shared" si="0"/>
        <v>21.294424377776526</v>
      </c>
      <c r="H43" s="70">
        <f>SUM(C43/C88)*100</f>
        <v>6.0444658546993981</v>
      </c>
      <c r="I43" s="69">
        <f>SUM(D43/D88)*100</f>
        <v>5.1504806995819354</v>
      </c>
      <c r="J43" s="19">
        <f>SUM(E43/E88)*100</f>
        <v>4.751366903271629</v>
      </c>
    </row>
    <row r="44" spans="1:10" ht="15.75" x14ac:dyDescent="0.25">
      <c r="A44" s="67" t="s">
        <v>20</v>
      </c>
      <c r="B44" s="71" t="s">
        <v>16</v>
      </c>
      <c r="C44" s="37">
        <f>SUM(C45:C46)</f>
        <v>1108122</v>
      </c>
      <c r="D44" s="37">
        <f>SUM(D45:D46)</f>
        <v>244162</v>
      </c>
      <c r="E44" s="37">
        <f>SUM(E45:E46)</f>
        <v>273192</v>
      </c>
      <c r="F44" s="91">
        <f t="shared" si="1"/>
        <v>111.88964703762257</v>
      </c>
      <c r="G44" s="38">
        <f t="shared" si="0"/>
        <v>24.653603123121822</v>
      </c>
      <c r="H44" s="57">
        <f>SUM(C44/C88)*100</f>
        <v>3.3751670912116762</v>
      </c>
      <c r="I44" s="108">
        <f>SUM(D44/D88)*100</f>
        <v>3.5873879427962061</v>
      </c>
      <c r="J44" s="38">
        <f>SUM(E44/E88)*100</f>
        <v>3.0716406965632705</v>
      </c>
    </row>
    <row r="45" spans="1:10" ht="15" x14ac:dyDescent="0.2">
      <c r="A45" s="74" t="s">
        <v>17</v>
      </c>
      <c r="B45" s="71" t="s">
        <v>109</v>
      </c>
      <c r="C45" s="37"/>
      <c r="D45" s="37"/>
      <c r="E45" s="37"/>
      <c r="F45" s="91"/>
      <c r="G45" s="38"/>
      <c r="H45" s="57"/>
      <c r="I45" s="108"/>
      <c r="J45" s="38"/>
    </row>
    <row r="46" spans="1:10" ht="15" x14ac:dyDescent="0.2">
      <c r="A46" s="74" t="s">
        <v>18</v>
      </c>
      <c r="B46" s="71" t="s">
        <v>89</v>
      </c>
      <c r="C46" s="77">
        <v>1108122</v>
      </c>
      <c r="D46" s="77">
        <v>244162</v>
      </c>
      <c r="E46" s="77">
        <v>273192</v>
      </c>
      <c r="F46" s="91">
        <f t="shared" si="1"/>
        <v>111.88964703762257</v>
      </c>
      <c r="G46" s="38">
        <f t="shared" si="0"/>
        <v>24.653603123121822</v>
      </c>
      <c r="H46" s="57">
        <f>SUM(C46/C88)*100</f>
        <v>3.3751670912116762</v>
      </c>
      <c r="I46" s="108">
        <f>SUM(D46/D88)*100</f>
        <v>3.5873879427962061</v>
      </c>
      <c r="J46" s="38">
        <f>SUM(E46/E88)*100</f>
        <v>3.0716406965632705</v>
      </c>
    </row>
    <row r="47" spans="1:10" ht="15.75" x14ac:dyDescent="0.25">
      <c r="A47" s="67" t="s">
        <v>21</v>
      </c>
      <c r="B47" s="71" t="s">
        <v>99</v>
      </c>
      <c r="C47" s="37">
        <f>SUM(C48)</f>
        <v>131789</v>
      </c>
      <c r="D47" s="37">
        <f>SUM(D48)</f>
        <v>1200</v>
      </c>
      <c r="E47" s="37">
        <f>SUM(E48)</f>
        <v>6703</v>
      </c>
      <c r="F47" s="91">
        <f t="shared" si="1"/>
        <v>558.58333333333337</v>
      </c>
      <c r="G47" s="38">
        <f t="shared" si="0"/>
        <v>5.0861604534521092</v>
      </c>
      <c r="H47" s="57">
        <f>SUM(C47/C88)*100</f>
        <v>0.40140877609477615</v>
      </c>
      <c r="I47" s="108">
        <f>SUM(D47/D88)*100</f>
        <v>1.7631185570872811E-2</v>
      </c>
      <c r="J47" s="38">
        <f>SUM(E47/E88)*100</f>
        <v>7.5365338622886482E-2</v>
      </c>
    </row>
    <row r="48" spans="1:10" ht="15.75" x14ac:dyDescent="0.25">
      <c r="A48" s="29" t="s">
        <v>22</v>
      </c>
      <c r="B48" s="71" t="s">
        <v>98</v>
      </c>
      <c r="C48" s="77">
        <v>131789</v>
      </c>
      <c r="D48" s="77">
        <v>1200</v>
      </c>
      <c r="E48" s="77">
        <v>6703</v>
      </c>
      <c r="F48" s="91">
        <f t="shared" si="1"/>
        <v>558.58333333333337</v>
      </c>
      <c r="G48" s="38">
        <f t="shared" si="0"/>
        <v>5.0861604534521092</v>
      </c>
      <c r="H48" s="57">
        <f>SUM(C48/C88)*100</f>
        <v>0.40140877609477615</v>
      </c>
      <c r="I48" s="108">
        <f>SUM(D48/D88)*100</f>
        <v>1.7631185570872811E-2</v>
      </c>
      <c r="J48" s="38">
        <f>SUM(E48/E88)*100</f>
        <v>7.5365338622886482E-2</v>
      </c>
    </row>
    <row r="49" spans="1:10" ht="15.75" x14ac:dyDescent="0.25">
      <c r="A49" s="29" t="s">
        <v>56</v>
      </c>
      <c r="B49" s="71" t="s">
        <v>196</v>
      </c>
      <c r="C49" s="37">
        <f>SUM(C50:C53)</f>
        <v>744585</v>
      </c>
      <c r="D49" s="37">
        <f>SUM(D50:D53)</f>
        <v>105186</v>
      </c>
      <c r="E49" s="37">
        <f>SUM(E50:E53)</f>
        <v>142692</v>
      </c>
      <c r="F49" s="91">
        <f t="shared" si="1"/>
        <v>135.65683646112601</v>
      </c>
      <c r="G49" s="38">
        <f t="shared" si="0"/>
        <v>19.163963818771531</v>
      </c>
      <c r="H49" s="57">
        <f>SUM(C49/C88)*100</f>
        <v>2.2678899873929459</v>
      </c>
      <c r="I49" s="108">
        <f>SUM(D49/D88)*100</f>
        <v>1.5454615712148563</v>
      </c>
      <c r="J49" s="38">
        <f>SUM(E49/E88)*100</f>
        <v>1.6043608680854722</v>
      </c>
    </row>
    <row r="50" spans="1:10" ht="15" x14ac:dyDescent="0.2">
      <c r="A50" s="34" t="s">
        <v>103</v>
      </c>
      <c r="B50" s="71" t="s">
        <v>95</v>
      </c>
      <c r="C50" s="37">
        <v>4764</v>
      </c>
      <c r="D50" s="37">
        <v>843</v>
      </c>
      <c r="E50" s="37">
        <v>1194</v>
      </c>
      <c r="F50" s="91">
        <f t="shared" si="1"/>
        <v>141.63701067615659</v>
      </c>
      <c r="G50" s="38">
        <f t="shared" si="0"/>
        <v>25.062972292191439</v>
      </c>
      <c r="H50" s="57">
        <f>SUM(C50/C88)*100</f>
        <v>1.4510402304558908E-2</v>
      </c>
      <c r="I50" s="108">
        <f>SUM(D50/D88)*100</f>
        <v>1.2385907863538151E-2</v>
      </c>
      <c r="J50" s="38">
        <f>SUM(E50/E88)*100</f>
        <v>1.3424767166302622E-2</v>
      </c>
    </row>
    <row r="51" spans="1:10" ht="15" x14ac:dyDescent="0.2">
      <c r="A51" s="34" t="s">
        <v>104</v>
      </c>
      <c r="B51" s="71" t="s">
        <v>96</v>
      </c>
      <c r="C51" s="37">
        <v>127531</v>
      </c>
      <c r="D51" s="37">
        <v>22638</v>
      </c>
      <c r="E51" s="37">
        <v>37969</v>
      </c>
      <c r="F51" s="91">
        <f t="shared" si="1"/>
        <v>167.72241364078099</v>
      </c>
      <c r="G51" s="38">
        <f t="shared" si="0"/>
        <v>29.772369071049393</v>
      </c>
      <c r="H51" s="57">
        <f>SUM(C51/C88)*100</f>
        <v>0.38843957101232202</v>
      </c>
      <c r="I51" s="136">
        <v>0.34</v>
      </c>
      <c r="J51" s="38">
        <f>SUM(E51/E88)*100</f>
        <v>0.42690534718370537</v>
      </c>
    </row>
    <row r="52" spans="1:10" ht="15" x14ac:dyDescent="0.2">
      <c r="A52" s="34" t="s">
        <v>105</v>
      </c>
      <c r="B52" s="71" t="s">
        <v>97</v>
      </c>
      <c r="C52" s="37"/>
      <c r="D52" s="37"/>
      <c r="E52" s="37"/>
      <c r="F52" s="91"/>
      <c r="G52" s="38"/>
      <c r="H52" s="57"/>
      <c r="I52" s="73"/>
      <c r="J52" s="38"/>
    </row>
    <row r="53" spans="1:10" ht="15" x14ac:dyDescent="0.2">
      <c r="A53" s="34" t="s">
        <v>106</v>
      </c>
      <c r="B53" s="71" t="s">
        <v>98</v>
      </c>
      <c r="C53" s="37">
        <v>612290</v>
      </c>
      <c r="D53" s="37">
        <v>81705</v>
      </c>
      <c r="E53" s="37">
        <v>103529</v>
      </c>
      <c r="F53" s="91">
        <f t="shared" si="1"/>
        <v>126.71072761764886</v>
      </c>
      <c r="G53" s="38">
        <f t="shared" si="0"/>
        <v>16.908491074490843</v>
      </c>
      <c r="H53" s="135">
        <v>1.87</v>
      </c>
      <c r="I53" s="108">
        <f>SUM(D53/D88)*100</f>
        <v>1.2004633475568025</v>
      </c>
      <c r="J53" s="38">
        <f>SUM(E53/E88)*100</f>
        <v>1.1640307537354639</v>
      </c>
    </row>
    <row r="54" spans="1:10" ht="15.75" x14ac:dyDescent="0.25">
      <c r="A54" s="29" t="s">
        <v>30</v>
      </c>
      <c r="B54" s="75" t="s">
        <v>14</v>
      </c>
      <c r="C54" s="32">
        <f>SUM(C55+C57+C59)</f>
        <v>2923026</v>
      </c>
      <c r="D54" s="32">
        <f>SUM(D55+D57+D59)</f>
        <v>1046953</v>
      </c>
      <c r="E54" s="32">
        <f>SUM(E55+E57+E59)</f>
        <v>921038</v>
      </c>
      <c r="F54" s="90">
        <f t="shared" si="1"/>
        <v>87.973194594217702</v>
      </c>
      <c r="G54" s="19">
        <f t="shared" si="0"/>
        <v>31.509743669744982</v>
      </c>
      <c r="H54" s="70">
        <f>SUM(C54/C88)*100</f>
        <v>8.903082117272378</v>
      </c>
      <c r="I54" s="69">
        <f>SUM(D54/D88)*100</f>
        <v>15.382518855818336</v>
      </c>
      <c r="J54" s="19">
        <f>SUM(E54/E88)*100</f>
        <v>10.355712480165019</v>
      </c>
    </row>
    <row r="55" spans="1:10" ht="15.75" x14ac:dyDescent="0.25">
      <c r="A55" s="29" t="s">
        <v>20</v>
      </c>
      <c r="B55" s="71" t="s">
        <v>16</v>
      </c>
      <c r="C55" s="37">
        <f>SUM(C56)</f>
        <v>4000</v>
      </c>
      <c r="D55" s="37">
        <f>SUM(D56)</f>
        <v>9289</v>
      </c>
      <c r="E55" s="37">
        <f>SUM(E56)</f>
        <v>17212</v>
      </c>
      <c r="F55" s="91">
        <f t="shared" si="1"/>
        <v>185.29443427710194</v>
      </c>
      <c r="G55" s="38">
        <f t="shared" si="0"/>
        <v>430.3</v>
      </c>
      <c r="H55" s="57">
        <f>SUM(C55/C88)*100</f>
        <v>1.2183377249839552E-2</v>
      </c>
      <c r="I55" s="108">
        <f>SUM(D55/D88)*100</f>
        <v>0.13648006897319795</v>
      </c>
      <c r="J55" s="38">
        <f>SUM(E55/E88)*100</f>
        <v>0.19352352802881131</v>
      </c>
    </row>
    <row r="56" spans="1:10" ht="15" x14ac:dyDescent="0.2">
      <c r="A56" s="34" t="s">
        <v>17</v>
      </c>
      <c r="B56" s="71" t="s">
        <v>91</v>
      </c>
      <c r="C56" s="37">
        <v>4000</v>
      </c>
      <c r="D56" s="37">
        <v>9289</v>
      </c>
      <c r="E56" s="37">
        <v>17212</v>
      </c>
      <c r="F56" s="91">
        <f t="shared" si="1"/>
        <v>185.29443427710194</v>
      </c>
      <c r="G56" s="38">
        <f t="shared" si="0"/>
        <v>430.3</v>
      </c>
      <c r="H56" s="57">
        <f>SUM(C56/C88)*100</f>
        <v>1.2183377249839552E-2</v>
      </c>
      <c r="I56" s="108">
        <f>SUM(D56/D88)*100</f>
        <v>0.13648006897319795</v>
      </c>
      <c r="J56" s="38">
        <f>SUM(E56/E88)*100</f>
        <v>0.19352352802881131</v>
      </c>
    </row>
    <row r="57" spans="1:10" ht="15.75" x14ac:dyDescent="0.25">
      <c r="A57" s="29" t="s">
        <v>21</v>
      </c>
      <c r="B57" s="71" t="s">
        <v>99</v>
      </c>
      <c r="C57" s="37">
        <f>SUM(C58)</f>
        <v>0</v>
      </c>
      <c r="D57" s="37">
        <f>SUM(D58)</f>
        <v>0</v>
      </c>
      <c r="E57" s="37">
        <f>SUM(E58)</f>
        <v>0</v>
      </c>
      <c r="F57" s="91"/>
      <c r="G57" s="38"/>
      <c r="H57" s="57"/>
      <c r="I57" s="73"/>
      <c r="J57" s="38"/>
    </row>
    <row r="58" spans="1:10" ht="15" x14ac:dyDescent="0.2">
      <c r="A58" s="34" t="s">
        <v>22</v>
      </c>
      <c r="B58" s="71" t="s">
        <v>91</v>
      </c>
      <c r="C58" s="37"/>
      <c r="D58" s="37"/>
      <c r="E58" s="37"/>
      <c r="F58" s="91"/>
      <c r="G58" s="38"/>
      <c r="H58" s="57"/>
      <c r="I58" s="73"/>
      <c r="J58" s="38"/>
    </row>
    <row r="59" spans="1:10" ht="15.75" x14ac:dyDescent="0.25">
      <c r="A59" s="29" t="s">
        <v>56</v>
      </c>
      <c r="B59" s="71" t="s">
        <v>196</v>
      </c>
      <c r="C59" s="37">
        <f>SUM(C60:C61)</f>
        <v>2919026</v>
      </c>
      <c r="D59" s="37">
        <f>SUM(D60:D61)</f>
        <v>1037664</v>
      </c>
      <c r="E59" s="37">
        <f>SUM(E60:E61)</f>
        <v>903826</v>
      </c>
      <c r="F59" s="91">
        <f t="shared" si="1"/>
        <v>87.101990625096377</v>
      </c>
      <c r="G59" s="38">
        <f t="shared" si="0"/>
        <v>30.963273365841893</v>
      </c>
      <c r="H59" s="57">
        <f>SUM(C59/C88)*100</f>
        <v>8.8908987400225374</v>
      </c>
      <c r="I59" s="108">
        <f>SUM(D59/D88)*100</f>
        <v>15.246038786845137</v>
      </c>
      <c r="J59" s="38">
        <f>SUM(E59/E88)*100</f>
        <v>10.162188952136207</v>
      </c>
    </row>
    <row r="60" spans="1:10" ht="15" x14ac:dyDescent="0.2">
      <c r="A60" s="34" t="s">
        <v>103</v>
      </c>
      <c r="B60" s="71" t="s">
        <v>90</v>
      </c>
      <c r="C60" s="37">
        <v>987534</v>
      </c>
      <c r="D60" s="37">
        <v>480874</v>
      </c>
      <c r="E60" s="37">
        <v>385859</v>
      </c>
      <c r="F60" s="91">
        <f t="shared" si="1"/>
        <v>80.241185840781583</v>
      </c>
      <c r="G60" s="38">
        <f t="shared" si="0"/>
        <v>39.072983816253412</v>
      </c>
      <c r="H60" s="57">
        <f>SUM(C60/C88)*100</f>
        <v>3.0078748172607632</v>
      </c>
      <c r="I60" s="108">
        <f>SUM(D60/D88)*100</f>
        <v>7.0653156085065767</v>
      </c>
      <c r="J60" s="38">
        <f>SUM(E60/E88)*100</f>
        <v>4.3384147688629504</v>
      </c>
    </row>
    <row r="61" spans="1:10" ht="15" x14ac:dyDescent="0.2">
      <c r="A61" s="34" t="s">
        <v>104</v>
      </c>
      <c r="B61" s="71" t="s">
        <v>91</v>
      </c>
      <c r="C61" s="37">
        <v>1931492</v>
      </c>
      <c r="D61" s="37">
        <v>556790</v>
      </c>
      <c r="E61" s="37">
        <v>517967</v>
      </c>
      <c r="F61" s="91">
        <f t="shared" si="1"/>
        <v>93.027353221142619</v>
      </c>
      <c r="G61" s="38">
        <f t="shared" si="0"/>
        <v>26.816937372766752</v>
      </c>
      <c r="H61" s="57">
        <f>SUM(C61/C88)*100</f>
        <v>5.8830239227617742</v>
      </c>
      <c r="I61" s="108">
        <f>SUM(D61/D88)*100</f>
        <v>8.1807231783385603</v>
      </c>
      <c r="J61" s="38">
        <f>SUM(E61/E88)*100</f>
        <v>5.8237741832732572</v>
      </c>
    </row>
    <row r="62" spans="1:10" ht="15.75" x14ac:dyDescent="0.25">
      <c r="A62" s="29" t="s">
        <v>31</v>
      </c>
      <c r="B62" s="68" t="s">
        <v>102</v>
      </c>
      <c r="C62" s="32"/>
      <c r="D62" s="32"/>
      <c r="E62" s="32"/>
      <c r="F62" s="91"/>
      <c r="G62" s="38"/>
      <c r="H62" s="70"/>
      <c r="I62" s="93"/>
      <c r="J62" s="19"/>
    </row>
    <row r="63" spans="1:10" ht="15" x14ac:dyDescent="0.2">
      <c r="A63" s="34"/>
      <c r="B63" s="71" t="s">
        <v>196</v>
      </c>
      <c r="C63" s="37"/>
      <c r="D63" s="37"/>
      <c r="E63" s="37"/>
      <c r="F63" s="91"/>
      <c r="G63" s="38"/>
      <c r="H63" s="57"/>
      <c r="I63" s="73"/>
      <c r="J63" s="38"/>
    </row>
    <row r="64" spans="1:10" ht="15.75" x14ac:dyDescent="0.25">
      <c r="A64" s="29" t="s">
        <v>4</v>
      </c>
      <c r="B64" s="96" t="s">
        <v>32</v>
      </c>
      <c r="C64" s="80">
        <f>SUM(C65:C67)</f>
        <v>4312464</v>
      </c>
      <c r="D64" s="80">
        <f>SUM(D65:D67)</f>
        <v>225991</v>
      </c>
      <c r="E64" s="80">
        <f>SUM(E65:E67)</f>
        <v>1351598</v>
      </c>
      <c r="F64" s="90">
        <f t="shared" si="1"/>
        <v>598.07602957639904</v>
      </c>
      <c r="G64" s="19">
        <f t="shared" si="0"/>
        <v>31.341664533315523</v>
      </c>
      <c r="H64" s="94">
        <f>SUM(C64/C88)*100</f>
        <v>13.13509394708802</v>
      </c>
      <c r="I64" s="69">
        <f>SUM(D64/D88)*100</f>
        <v>3.320407715289265</v>
      </c>
      <c r="J64" s="33">
        <f>SUM(E64/E88)*100</f>
        <v>15.196723997018669</v>
      </c>
    </row>
    <row r="65" spans="1:10" ht="15.75" x14ac:dyDescent="0.25">
      <c r="A65" s="29" t="s">
        <v>20</v>
      </c>
      <c r="B65" s="87" t="s">
        <v>79</v>
      </c>
      <c r="C65" s="77">
        <f t="shared" ref="C65:E67" si="2">SUM(C69+C73+C77+C81+C85)</f>
        <v>2000</v>
      </c>
      <c r="D65" s="77">
        <f t="shared" si="2"/>
        <v>0</v>
      </c>
      <c r="E65" s="77">
        <f t="shared" si="2"/>
        <v>0</v>
      </c>
      <c r="F65" s="91"/>
      <c r="G65" s="38">
        <f t="shared" si="0"/>
        <v>0</v>
      </c>
      <c r="H65" s="92">
        <f>SUM(C65/C88)*100</f>
        <v>6.0916886249197761E-3</v>
      </c>
      <c r="I65" s="108">
        <f>SUM(D65/D88)*100</f>
        <v>0</v>
      </c>
      <c r="J65" s="38"/>
    </row>
    <row r="66" spans="1:10" ht="15.75" x14ac:dyDescent="0.25">
      <c r="A66" s="29" t="s">
        <v>21</v>
      </c>
      <c r="B66" s="76" t="s">
        <v>99</v>
      </c>
      <c r="C66" s="77">
        <f t="shared" si="2"/>
        <v>406660</v>
      </c>
      <c r="D66" s="77">
        <f t="shared" si="2"/>
        <v>0</v>
      </c>
      <c r="E66" s="77">
        <f t="shared" si="2"/>
        <v>20242</v>
      </c>
      <c r="F66" s="91"/>
      <c r="G66" s="38">
        <f t="shared" si="0"/>
        <v>4.9776225839767863</v>
      </c>
      <c r="H66" s="57">
        <f>SUM(C66/C88)*100</f>
        <v>1.2386230481049381</v>
      </c>
      <c r="I66" s="108">
        <f>SUM(D66/D88)*100</f>
        <v>0</v>
      </c>
      <c r="J66" s="38">
        <f>SUM(E66/E88)*100</f>
        <v>0.22759140450611193</v>
      </c>
    </row>
    <row r="67" spans="1:10" ht="15.75" x14ac:dyDescent="0.25">
      <c r="A67" s="29" t="s">
        <v>56</v>
      </c>
      <c r="B67" s="76" t="s">
        <v>196</v>
      </c>
      <c r="C67" s="77">
        <f t="shared" si="2"/>
        <v>3903804</v>
      </c>
      <c r="D67" s="77">
        <f t="shared" si="2"/>
        <v>225991</v>
      </c>
      <c r="E67" s="77">
        <f t="shared" si="2"/>
        <v>1331356</v>
      </c>
      <c r="F67" s="91">
        <f t="shared" si="1"/>
        <v>589.11903571381163</v>
      </c>
      <c r="G67" s="38">
        <f t="shared" si="0"/>
        <v>34.104068749353196</v>
      </c>
      <c r="H67" s="57">
        <f>SUM(C67/C88)*100</f>
        <v>11.89037921035816</v>
      </c>
      <c r="I67" s="108">
        <f>SUM(D67/D88)*100</f>
        <v>3.320407715289265</v>
      </c>
      <c r="J67" s="38">
        <f>SUM(E67/E88)*100</f>
        <v>14.969132592512555</v>
      </c>
    </row>
    <row r="68" spans="1:10" ht="15.75" x14ac:dyDescent="0.25">
      <c r="A68" s="29"/>
      <c r="B68" s="75" t="s">
        <v>92</v>
      </c>
      <c r="C68" s="80">
        <f>SUM(C69:C71)</f>
        <v>282947</v>
      </c>
      <c r="D68" s="80">
        <f>SUM(D69:D71)</f>
        <v>10933</v>
      </c>
      <c r="E68" s="80">
        <f>SUM(E69:E71)</f>
        <v>39875</v>
      </c>
      <c r="F68" s="90">
        <f t="shared" si="1"/>
        <v>364.72148541114058</v>
      </c>
      <c r="G68" s="19">
        <f t="shared" si="0"/>
        <v>14.092745284452565</v>
      </c>
      <c r="H68" s="70">
        <f>SUM(C68/C88)*100</f>
        <v>0.86181251067758791</v>
      </c>
      <c r="I68" s="69">
        <f>SUM(D68/D88)*100</f>
        <v>0.1606347932052937</v>
      </c>
      <c r="J68" s="19">
        <f>SUM(E68/E88)*100</f>
        <v>0.44833550314599413</v>
      </c>
    </row>
    <row r="69" spans="1:10" ht="15.75" x14ac:dyDescent="0.25">
      <c r="A69" s="29"/>
      <c r="B69" s="87" t="s">
        <v>79</v>
      </c>
      <c r="C69" s="77"/>
      <c r="D69" s="77"/>
      <c r="E69" s="77"/>
      <c r="F69" s="91"/>
      <c r="G69" s="38"/>
      <c r="H69" s="57">
        <f>SUM(C69/C88)*100</f>
        <v>0</v>
      </c>
      <c r="I69" s="108"/>
      <c r="J69" s="38"/>
    </row>
    <row r="70" spans="1:10" ht="15.75" x14ac:dyDescent="0.25">
      <c r="A70" s="29"/>
      <c r="B70" s="76" t="s">
        <v>99</v>
      </c>
      <c r="C70" s="77">
        <v>173500</v>
      </c>
      <c r="D70" s="77"/>
      <c r="E70" s="77">
        <v>18480</v>
      </c>
      <c r="F70" s="91"/>
      <c r="G70" s="38">
        <f t="shared" si="0"/>
        <v>10.651296829971182</v>
      </c>
      <c r="H70" s="57">
        <f>SUM(C70/C88)*100</f>
        <v>0.52845398821179057</v>
      </c>
      <c r="I70" s="108"/>
      <c r="J70" s="38">
        <f>SUM(E70/E88)*100</f>
        <v>0.20778031594076415</v>
      </c>
    </row>
    <row r="71" spans="1:10" ht="15.75" x14ac:dyDescent="0.25">
      <c r="A71" s="29"/>
      <c r="B71" s="76" t="s">
        <v>196</v>
      </c>
      <c r="C71" s="77">
        <v>109447</v>
      </c>
      <c r="D71" s="77">
        <v>10933</v>
      </c>
      <c r="E71" s="77">
        <v>21395</v>
      </c>
      <c r="F71" s="91">
        <f t="shared" si="1"/>
        <v>195.69194182749473</v>
      </c>
      <c r="G71" s="38">
        <f t="shared" si="0"/>
        <v>19.548274507295769</v>
      </c>
      <c r="H71" s="57">
        <f>SUM(C71/C88)*100</f>
        <v>0.33335852246579739</v>
      </c>
      <c r="I71" s="108">
        <f>SUM(D71/D88)*100</f>
        <v>0.1606347932052937</v>
      </c>
      <c r="J71" s="38">
        <f>SUM(E71/E88)*100</f>
        <v>0.24055518720522995</v>
      </c>
    </row>
    <row r="72" spans="1:10" ht="15.75" x14ac:dyDescent="0.25">
      <c r="A72" s="29"/>
      <c r="B72" s="75" t="s">
        <v>93</v>
      </c>
      <c r="C72" s="80">
        <f>SUM(C73:C75)</f>
        <v>3666017</v>
      </c>
      <c r="D72" s="80">
        <f>SUM(D73:D75)</f>
        <v>211692</v>
      </c>
      <c r="E72" s="80">
        <f>SUM(E73:E75)</f>
        <v>1304806</v>
      </c>
      <c r="F72" s="90">
        <f t="shared" si="1"/>
        <v>616.3700092587344</v>
      </c>
      <c r="G72" s="19">
        <f t="shared" si="0"/>
        <v>35.591924423700164</v>
      </c>
      <c r="H72" s="70">
        <f>SUM(C72/C88)*100</f>
        <v>11.166117028831261</v>
      </c>
      <c r="I72" s="69">
        <f>SUM(D72/D88)*100</f>
        <v>3.1103174465576728</v>
      </c>
      <c r="J72" s="19">
        <f>SUM(E72/E88)*100</f>
        <v>14.670617041201556</v>
      </c>
    </row>
    <row r="73" spans="1:10" ht="15.75" x14ac:dyDescent="0.25">
      <c r="A73" s="29"/>
      <c r="B73" s="87" t="s">
        <v>79</v>
      </c>
      <c r="C73" s="77">
        <v>2000</v>
      </c>
      <c r="D73" s="77"/>
      <c r="E73" s="77"/>
      <c r="F73" s="91"/>
      <c r="G73" s="38">
        <f t="shared" si="0"/>
        <v>0</v>
      </c>
      <c r="H73" s="57">
        <f>SUM(C73/C88)*100</f>
        <v>6.0916886249197761E-3</v>
      </c>
      <c r="I73" s="108"/>
      <c r="J73" s="38"/>
    </row>
    <row r="74" spans="1:10" ht="15.75" x14ac:dyDescent="0.25">
      <c r="A74" s="29"/>
      <c r="B74" s="76" t="s">
        <v>99</v>
      </c>
      <c r="C74" s="77">
        <v>193160</v>
      </c>
      <c r="D74" s="77"/>
      <c r="E74" s="77">
        <v>1762</v>
      </c>
      <c r="F74" s="91"/>
      <c r="G74" s="38">
        <f t="shared" si="0"/>
        <v>0.91219714226547943</v>
      </c>
      <c r="H74" s="57">
        <f>SUM(C74/C88)*100</f>
        <v>0.58833528739475205</v>
      </c>
      <c r="I74" s="108"/>
      <c r="J74" s="38">
        <f>SUM(E74/E88)*100</f>
        <v>1.9811088565347752E-2</v>
      </c>
    </row>
    <row r="75" spans="1:10" ht="15.75" x14ac:dyDescent="0.25">
      <c r="A75" s="29"/>
      <c r="B75" s="76" t="s">
        <v>196</v>
      </c>
      <c r="C75" s="77">
        <v>3470857</v>
      </c>
      <c r="D75" s="77">
        <v>211692</v>
      </c>
      <c r="E75" s="77">
        <v>1303044</v>
      </c>
      <c r="F75" s="91">
        <f t="shared" si="1"/>
        <v>615.53766793265686</v>
      </c>
      <c r="G75" s="38">
        <f t="shared" si="0"/>
        <v>37.542428282121676</v>
      </c>
      <c r="H75" s="57">
        <f>SUM(C75/C88)*100</f>
        <v>10.57169005281159</v>
      </c>
      <c r="I75" s="108">
        <f>SUM(D75/D88)*100</f>
        <v>3.1103174465576728</v>
      </c>
      <c r="J75" s="38">
        <f>SUM(E75/E88)*100</f>
        <v>14.650805952636206</v>
      </c>
    </row>
    <row r="76" spans="1:10" ht="15.75" x14ac:dyDescent="0.25">
      <c r="A76" s="29"/>
      <c r="B76" s="88" t="s">
        <v>94</v>
      </c>
      <c r="C76" s="80">
        <f>SUM(C77:C79)</f>
        <v>254000</v>
      </c>
      <c r="D76" s="80">
        <f>SUM(D77:D79)</f>
        <v>2214</v>
      </c>
      <c r="E76" s="80">
        <f>SUM(E77:E79)</f>
        <v>6917</v>
      </c>
      <c r="F76" s="90">
        <f t="shared" si="1"/>
        <v>312.42095754290875</v>
      </c>
      <c r="G76" s="19">
        <f t="shared" si="0"/>
        <v>2.7232283464566929</v>
      </c>
      <c r="H76" s="70">
        <f>SUM(C76/C88)*100</f>
        <v>0.77364445536481152</v>
      </c>
      <c r="I76" s="69">
        <f>SUM(D76/D88)*100</f>
        <v>3.2529537378260337E-2</v>
      </c>
      <c r="J76" s="19">
        <f>SUM(E76/E88)*100</f>
        <v>7.7771452671118277E-2</v>
      </c>
    </row>
    <row r="77" spans="1:10" ht="15.75" x14ac:dyDescent="0.25">
      <c r="A77" s="29"/>
      <c r="B77" s="87" t="s">
        <v>79</v>
      </c>
      <c r="C77" s="77"/>
      <c r="D77" s="77"/>
      <c r="E77" s="77"/>
      <c r="F77" s="91"/>
      <c r="G77" s="38"/>
      <c r="H77" s="57">
        <f>SUM(C77/C88)*100</f>
        <v>0</v>
      </c>
      <c r="I77" s="73"/>
      <c r="J77" s="38"/>
    </row>
    <row r="78" spans="1:10" ht="15.75" x14ac:dyDescent="0.25">
      <c r="A78" s="78"/>
      <c r="B78" s="76" t="s">
        <v>99</v>
      </c>
      <c r="C78" s="77"/>
      <c r="D78" s="77"/>
      <c r="E78" s="77"/>
      <c r="F78" s="91"/>
      <c r="G78" s="38"/>
      <c r="H78" s="57"/>
      <c r="I78" s="73"/>
      <c r="J78" s="38"/>
    </row>
    <row r="79" spans="1:10" ht="15.75" x14ac:dyDescent="0.25">
      <c r="A79" s="78"/>
      <c r="B79" s="76" t="s">
        <v>196</v>
      </c>
      <c r="C79" s="77">
        <v>254000</v>
      </c>
      <c r="D79" s="77">
        <v>2214</v>
      </c>
      <c r="E79" s="77">
        <v>6917</v>
      </c>
      <c r="F79" s="91">
        <f t="shared" si="1"/>
        <v>312.42095754290875</v>
      </c>
      <c r="G79" s="38">
        <f t="shared" si="0"/>
        <v>2.7232283464566929</v>
      </c>
      <c r="H79" s="57">
        <f>SUM(C79/C88)*100</f>
        <v>0.77364445536481152</v>
      </c>
      <c r="I79" s="108">
        <f>SUM(D79/D88)*100</f>
        <v>3.2529537378260337E-2</v>
      </c>
      <c r="J79" s="38">
        <f>SUM(E79/E88)*100</f>
        <v>7.7771452671118277E-2</v>
      </c>
    </row>
    <row r="80" spans="1:10" ht="15.75" x14ac:dyDescent="0.25">
      <c r="A80" s="29"/>
      <c r="B80" s="75" t="s">
        <v>121</v>
      </c>
      <c r="C80" s="80">
        <f>SUM(C81:C83)</f>
        <v>30000</v>
      </c>
      <c r="D80" s="80">
        <f>SUM(D81:D83)</f>
        <v>1152</v>
      </c>
      <c r="E80" s="80">
        <f>SUM(E81:E83)</f>
        <v>0</v>
      </c>
      <c r="F80" s="90">
        <f t="shared" si="1"/>
        <v>0</v>
      </c>
      <c r="G80" s="19">
        <f t="shared" si="0"/>
        <v>0</v>
      </c>
      <c r="H80" s="70">
        <f>SUM(C80/C88)*100</f>
        <v>9.1375329373796652E-2</v>
      </c>
      <c r="I80" s="69">
        <f>SUM(D80/D88)*100</f>
        <v>1.6925938148037899E-2</v>
      </c>
      <c r="J80" s="19">
        <f>SUM(E80/E88)*100</f>
        <v>0</v>
      </c>
    </row>
    <row r="81" spans="1:10" ht="15.75" x14ac:dyDescent="0.25">
      <c r="A81" s="29"/>
      <c r="B81" s="87" t="s">
        <v>79</v>
      </c>
      <c r="C81" s="77"/>
      <c r="D81" s="77"/>
      <c r="E81" s="77"/>
      <c r="F81" s="91"/>
      <c r="G81" s="38"/>
      <c r="H81" s="57"/>
      <c r="I81" s="92"/>
      <c r="J81" s="38"/>
    </row>
    <row r="82" spans="1:10" ht="15.75" x14ac:dyDescent="0.25">
      <c r="A82" s="29"/>
      <c r="B82" s="76" t="s">
        <v>99</v>
      </c>
      <c r="C82" s="77"/>
      <c r="D82" s="77"/>
      <c r="E82" s="77"/>
      <c r="F82" s="91"/>
      <c r="G82" s="38"/>
      <c r="H82" s="57"/>
      <c r="I82" s="92"/>
      <c r="J82" s="38"/>
    </row>
    <row r="83" spans="1:10" ht="15.75" x14ac:dyDescent="0.25">
      <c r="A83" s="29"/>
      <c r="B83" s="76" t="s">
        <v>196</v>
      </c>
      <c r="C83" s="77">
        <v>30000</v>
      </c>
      <c r="D83" s="77">
        <v>1152</v>
      </c>
      <c r="E83" s="77"/>
      <c r="F83" s="91">
        <f t="shared" si="1"/>
        <v>0</v>
      </c>
      <c r="G83" s="38">
        <f>SUM(E83/C83)*100</f>
        <v>0</v>
      </c>
      <c r="H83" s="57">
        <f>SUM(C83/C88)*100</f>
        <v>9.1375329373796652E-2</v>
      </c>
      <c r="I83" s="108">
        <f>SUM(D83/D88)*100</f>
        <v>1.6925938148037899E-2</v>
      </c>
      <c r="J83" s="38">
        <f>SUM(E83/E88)*100</f>
        <v>0</v>
      </c>
    </row>
    <row r="84" spans="1:10" ht="15.75" x14ac:dyDescent="0.25">
      <c r="A84" s="29"/>
      <c r="B84" s="75" t="s">
        <v>124</v>
      </c>
      <c r="C84" s="80">
        <f>SUM(C85:C87)</f>
        <v>79500</v>
      </c>
      <c r="D84" s="80">
        <f>SUM(D85:D87)</f>
        <v>0</v>
      </c>
      <c r="E84" s="80">
        <f>SUM(E85:E87)</f>
        <v>0</v>
      </c>
      <c r="F84" s="80"/>
      <c r="G84" s="38">
        <f>SUM(E84/C84)*100</f>
        <v>0</v>
      </c>
      <c r="H84" s="70">
        <f>SUM(C84/C88)*100</f>
        <v>0.2421446228405611</v>
      </c>
      <c r="I84" s="94">
        <f>SUM(C84/C88)*100</f>
        <v>0.2421446228405611</v>
      </c>
      <c r="J84" s="19"/>
    </row>
    <row r="85" spans="1:10" ht="15.75" x14ac:dyDescent="0.25">
      <c r="A85" s="29"/>
      <c r="B85" s="87" t="s">
        <v>79</v>
      </c>
      <c r="C85" s="77"/>
      <c r="D85" s="77"/>
      <c r="E85" s="77"/>
      <c r="F85" s="91"/>
      <c r="G85" s="38"/>
      <c r="H85" s="57"/>
      <c r="I85" s="92"/>
      <c r="J85" s="38"/>
    </row>
    <row r="86" spans="1:10" ht="15.75" x14ac:dyDescent="0.25">
      <c r="A86" s="29"/>
      <c r="B86" s="76" t="s">
        <v>99</v>
      </c>
      <c r="C86" s="77">
        <v>40000</v>
      </c>
      <c r="D86" s="77"/>
      <c r="E86" s="77"/>
      <c r="F86" s="91"/>
      <c r="G86" s="38">
        <f t="shared" ref="G86:G91" si="3">SUM(E86/C86)*100</f>
        <v>0</v>
      </c>
      <c r="H86" s="57">
        <f>SUM(C86/C88)*100</f>
        <v>0.12183377249839554</v>
      </c>
      <c r="I86" s="92">
        <f>SUM(C86/C88)*100</f>
        <v>0.12183377249839554</v>
      </c>
      <c r="J86" s="38"/>
    </row>
    <row r="87" spans="1:10" ht="16.5" thickBot="1" x14ac:dyDescent="0.3">
      <c r="A87" s="78"/>
      <c r="B87" s="76" t="s">
        <v>196</v>
      </c>
      <c r="C87" s="79">
        <v>39500</v>
      </c>
      <c r="D87" s="79"/>
      <c r="E87" s="79"/>
      <c r="F87" s="91"/>
      <c r="G87" s="130">
        <f t="shared" si="3"/>
        <v>0</v>
      </c>
      <c r="H87" s="57">
        <f>SUM(C87/C88)*100</f>
        <v>0.12031085034216557</v>
      </c>
      <c r="I87" s="92">
        <f>SUM(C87/C88)*100</f>
        <v>0.12031085034216557</v>
      </c>
      <c r="J87" s="38"/>
    </row>
    <row r="88" spans="1:10" ht="16.5" thickBot="1" x14ac:dyDescent="0.3">
      <c r="A88" s="81" t="s">
        <v>4</v>
      </c>
      <c r="B88" s="89" t="s">
        <v>5</v>
      </c>
      <c r="C88" s="95">
        <f>SUM(C18+C22+C26+C30+C34+C39+C43+C54+C62+C64)</f>
        <v>32831619</v>
      </c>
      <c r="D88" s="95">
        <f>SUM(D18+D22+D26+D30+D34+D39+D43+D54+D62+D64)</f>
        <v>6806122</v>
      </c>
      <c r="E88" s="105">
        <f>SUM(E18+E22+E26+E30+E34+E39+E43+E54+E62+E64)</f>
        <v>8894009</v>
      </c>
      <c r="F88" s="58">
        <f>SUM(E88/D88)*100</f>
        <v>130.67660262334411</v>
      </c>
      <c r="G88" s="58">
        <f t="shared" si="3"/>
        <v>27.089766727617061</v>
      </c>
      <c r="H88" s="129">
        <f>SUM(H18+H22+H26+H30+H34+H39+H43+H54+H62+H64)</f>
        <v>100</v>
      </c>
      <c r="I88" s="129">
        <f>SUM(I18+I22+I26+I30+I34+I39+I43+I54+I62+I64)</f>
        <v>100</v>
      </c>
      <c r="J88" s="142">
        <f>SUM(J18+J22+J26+J30+J34+J39+J43+J54+J62+J64)</f>
        <v>100</v>
      </c>
    </row>
    <row r="89" spans="1:10" ht="15.75" x14ac:dyDescent="0.25">
      <c r="A89" s="67" t="s">
        <v>20</v>
      </c>
      <c r="B89" s="82" t="s">
        <v>16</v>
      </c>
      <c r="C89" s="83">
        <f>SUM(C19+C23+C27+C31+C35+C44+C55+C65)</f>
        <v>18552217</v>
      </c>
      <c r="D89" s="83">
        <f>SUM(D19+D23+D27+D31+D35+D44+D55+D65)</f>
        <v>4060486</v>
      </c>
      <c r="E89" s="127">
        <f>SUM(E19+E23+E27+E31+E35+E44+E55+E65)</f>
        <v>4796376</v>
      </c>
      <c r="F89" s="19">
        <f>SUM(E89/D89)*100</f>
        <v>118.12320003073525</v>
      </c>
      <c r="G89" s="90">
        <f t="shared" si="3"/>
        <v>25.853384530808366</v>
      </c>
      <c r="H89" s="106">
        <f>SUM(H19+H23+H27+H31+H35+H44+H55+H65)</f>
        <v>56.501218796429143</v>
      </c>
      <c r="I89" s="106">
        <f>SUM(I19+I23+I27+I31+I35+I44+I55+I65)</f>
        <v>59.659318478275878</v>
      </c>
      <c r="J89" s="106">
        <f>SUM(J19+J23+J27+J31+J35+J44+J55+J65)</f>
        <v>53.928166701877636</v>
      </c>
    </row>
    <row r="90" spans="1:10" ht="15.75" x14ac:dyDescent="0.25">
      <c r="A90" s="67">
        <v>2</v>
      </c>
      <c r="B90" s="84" t="s">
        <v>99</v>
      </c>
      <c r="C90" s="85">
        <f>SUM(C20+C24+C28+C32+C47+C57+C66)</f>
        <v>902091</v>
      </c>
      <c r="D90" s="85">
        <f>SUM(D20+D24+D28+D32+D47+D57+D66)</f>
        <v>9498</v>
      </c>
      <c r="E90" s="128">
        <f>SUM(E20+E24+E28+E32+E47+E57+E66)</f>
        <v>60301</v>
      </c>
      <c r="F90" s="33">
        <f>SUM(E90/D90)*100</f>
        <v>634.88102758475463</v>
      </c>
      <c r="G90" s="90">
        <f t="shared" si="3"/>
        <v>6.6845806021787162</v>
      </c>
      <c r="H90" s="107">
        <f>SUM(H20+H24+H28+H32+H47+H57+H66)</f>
        <v>2.747628741671253</v>
      </c>
      <c r="I90" s="107">
        <f>SUM(I20+I24+I28+I32+I47+I57+I66)</f>
        <v>0.13955083379345831</v>
      </c>
      <c r="J90" s="107">
        <f>SUM(J20+J24+J28+J32+J47+J57+J66)</f>
        <v>0.67799571599264175</v>
      </c>
    </row>
    <row r="91" spans="1:10" ht="15.75" x14ac:dyDescent="0.25">
      <c r="A91" s="29">
        <v>3</v>
      </c>
      <c r="B91" s="84" t="s">
        <v>196</v>
      </c>
      <c r="C91" s="85">
        <f>SUM(C21+C25+C29+C33+C37+C40+C49+C59+C63+C67)</f>
        <v>13377311</v>
      </c>
      <c r="D91" s="85">
        <f>SUM(D21+D25+D29+D33+D37+D40+D49+D59+D63+D67)</f>
        <v>2736138</v>
      </c>
      <c r="E91" s="128">
        <f>SUM(E21+E25+E29+E33+E37+E40+E49+E59+E63+E67)</f>
        <v>4037332</v>
      </c>
      <c r="F91" s="33">
        <f>SUM(E91/D91)*100</f>
        <v>147.55586158300497</v>
      </c>
      <c r="G91" s="90">
        <f t="shared" si="3"/>
        <v>30.180445083470065</v>
      </c>
      <c r="H91" s="107">
        <f>SUM(H21+H25+H29+H33+H37+H40+H49+H59+H63+H67)</f>
        <v>40.745206625357099</v>
      </c>
      <c r="I91" s="107">
        <f>SUM(I21+I25+I29+I33+I37+I40+I49+I59+I63+I67)</f>
        <v>40.201130687930657</v>
      </c>
      <c r="J91" s="107">
        <f>SUM(J21+J25+J29+J33+J37+J40+J49+J59+J63+J67)</f>
        <v>45.39383758212972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r:id="rId1"/>
  <headerFooter alignWithMargins="0"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2"/>
  <sheetViews>
    <sheetView zoomScale="75" workbookViewId="0">
      <selection activeCell="G6" sqref="G6"/>
    </sheetView>
  </sheetViews>
  <sheetFormatPr defaultRowHeight="12.75" x14ac:dyDescent="0.2"/>
  <cols>
    <col min="1" max="1" width="4.28515625" customWidth="1"/>
    <col min="2" max="2" width="42.85546875" customWidth="1"/>
    <col min="3" max="3" width="12.5703125" customWidth="1"/>
    <col min="4" max="5" width="11.85546875" customWidth="1"/>
    <col min="6" max="6" width="11.42578125" customWidth="1"/>
    <col min="7" max="8" width="12.5703125" customWidth="1"/>
    <col min="9" max="9" width="10.28515625" customWidth="1"/>
    <col min="11" max="11" width="10.140625" customWidth="1"/>
  </cols>
  <sheetData>
    <row r="2" spans="1:11" ht="15.75" x14ac:dyDescent="0.25">
      <c r="J2" s="1" t="s">
        <v>184</v>
      </c>
    </row>
    <row r="5" spans="1:11" ht="15.75" x14ac:dyDescent="0.25">
      <c r="B5" s="164" t="s">
        <v>206</v>
      </c>
    </row>
    <row r="7" spans="1:11" ht="15.75" x14ac:dyDescent="0.25">
      <c r="D7" s="1" t="s">
        <v>194</v>
      </c>
      <c r="E7" s="1"/>
    </row>
    <row r="9" spans="1:11" ht="13.5" thickBot="1" x14ac:dyDescent="0.25"/>
    <row r="10" spans="1:11" ht="15.75" x14ac:dyDescent="0.25">
      <c r="A10" s="5" t="s">
        <v>0</v>
      </c>
      <c r="B10" s="5"/>
      <c r="C10" s="5"/>
      <c r="D10" s="4" t="s">
        <v>125</v>
      </c>
      <c r="E10" s="4" t="s">
        <v>7</v>
      </c>
      <c r="F10" s="4" t="s">
        <v>7</v>
      </c>
      <c r="G10" s="5" t="s">
        <v>126</v>
      </c>
      <c r="H10" s="4" t="s">
        <v>126</v>
      </c>
      <c r="I10" s="5" t="s">
        <v>237</v>
      </c>
      <c r="J10" s="5" t="s">
        <v>237</v>
      </c>
      <c r="K10" s="5" t="s">
        <v>237</v>
      </c>
    </row>
    <row r="11" spans="1:11" ht="15.75" x14ac:dyDescent="0.25">
      <c r="A11" s="8" t="s">
        <v>2</v>
      </c>
      <c r="B11" s="8" t="s">
        <v>132</v>
      </c>
      <c r="C11" s="8" t="s">
        <v>33</v>
      </c>
      <c r="D11" s="7" t="s">
        <v>62</v>
      </c>
      <c r="E11" s="7"/>
      <c r="F11" s="7"/>
      <c r="G11" s="8" t="s">
        <v>3</v>
      </c>
      <c r="H11" s="7" t="s">
        <v>3</v>
      </c>
      <c r="I11" s="8" t="s">
        <v>65</v>
      </c>
      <c r="J11" s="8" t="s">
        <v>65</v>
      </c>
      <c r="K11" s="8" t="s">
        <v>65</v>
      </c>
    </row>
    <row r="12" spans="1:11" ht="15.75" x14ac:dyDescent="0.25">
      <c r="A12" s="8"/>
      <c r="B12" s="8"/>
      <c r="C12" s="8"/>
      <c r="D12" s="7" t="s">
        <v>204</v>
      </c>
      <c r="E12" s="7" t="s">
        <v>204</v>
      </c>
      <c r="F12" s="7" t="s">
        <v>204</v>
      </c>
      <c r="G12" s="8"/>
      <c r="H12" s="7"/>
      <c r="I12" s="8" t="s">
        <v>66</v>
      </c>
      <c r="J12" s="8" t="s">
        <v>67</v>
      </c>
      <c r="K12" s="8" t="s">
        <v>235</v>
      </c>
    </row>
    <row r="13" spans="1:11" ht="16.5" thickBot="1" x14ac:dyDescent="0.3">
      <c r="A13" s="8" t="s">
        <v>1</v>
      </c>
      <c r="B13" s="8"/>
      <c r="C13" s="11"/>
      <c r="D13" s="10" t="s">
        <v>203</v>
      </c>
      <c r="E13" s="10" t="s">
        <v>232</v>
      </c>
      <c r="F13" s="10" t="s">
        <v>203</v>
      </c>
      <c r="G13" s="8" t="s">
        <v>233</v>
      </c>
      <c r="H13" s="7" t="s">
        <v>234</v>
      </c>
      <c r="I13" s="11"/>
      <c r="J13" s="11"/>
      <c r="K13" s="11"/>
    </row>
    <row r="14" spans="1:11" ht="16.5" thickBot="1" x14ac:dyDescent="0.3">
      <c r="A14" s="56">
        <v>1</v>
      </c>
      <c r="B14" s="56">
        <v>2</v>
      </c>
      <c r="C14" s="103">
        <v>3</v>
      </c>
      <c r="D14" s="51">
        <v>4</v>
      </c>
      <c r="E14" s="131">
        <v>5</v>
      </c>
      <c r="F14" s="53">
        <v>6</v>
      </c>
      <c r="G14" s="53">
        <v>7</v>
      </c>
      <c r="H14" s="53">
        <v>8</v>
      </c>
      <c r="I14" s="13">
        <v>9</v>
      </c>
      <c r="J14" s="53">
        <v>10</v>
      </c>
      <c r="K14" s="104">
        <v>11</v>
      </c>
    </row>
    <row r="15" spans="1:11" ht="15" x14ac:dyDescent="0.25">
      <c r="A15" s="29">
        <v>1</v>
      </c>
      <c r="B15" s="96" t="s">
        <v>142</v>
      </c>
      <c r="C15" s="29" t="s">
        <v>128</v>
      </c>
      <c r="D15" s="83">
        <f>SUM(D16:D18)</f>
        <v>9520716</v>
      </c>
      <c r="E15" s="83">
        <f>SUM(E16:E18)</f>
        <v>2047115</v>
      </c>
      <c r="F15" s="83">
        <f>SUM(F16:F18)</f>
        <v>2237574</v>
      </c>
      <c r="G15" s="106">
        <f>SUM(F15/E15)*100</f>
        <v>109.30377629004721</v>
      </c>
      <c r="H15" s="106">
        <f>SUM(F15/D15)*100</f>
        <v>23.502160971926902</v>
      </c>
      <c r="I15" s="106">
        <f>SUM(D15/D139)*100</f>
        <v>28.998618679145853</v>
      </c>
      <c r="J15" s="106">
        <f>SUM(E15/E139)*100</f>
        <v>30.077553708264414</v>
      </c>
      <c r="K15" s="106">
        <f>SUM(F15/F139)*100</f>
        <v>25.158216053075726</v>
      </c>
    </row>
    <row r="16" spans="1:11" ht="15" x14ac:dyDescent="0.25">
      <c r="A16" s="29"/>
      <c r="B16" s="97" t="s">
        <v>79</v>
      </c>
      <c r="C16" s="29"/>
      <c r="D16" s="109">
        <v>8652116</v>
      </c>
      <c r="E16" s="109">
        <v>1890561</v>
      </c>
      <c r="F16" s="109">
        <v>2036777</v>
      </c>
      <c r="G16" s="115">
        <f t="shared" ref="G16:G83" si="0">SUM(F16/E16)*100</f>
        <v>107.73400064848475</v>
      </c>
      <c r="H16" s="115">
        <f t="shared" ref="H16:H83" si="1">SUM(F16/D16)*100</f>
        <v>23.540796263018201</v>
      </c>
      <c r="I16" s="138">
        <v>26.36</v>
      </c>
      <c r="J16" s="115">
        <f>SUM(E16/E139)*100</f>
        <v>27.777359853379064</v>
      </c>
      <c r="K16" s="111">
        <f>SUM(F16/F139)*100</f>
        <v>22.900550246800965</v>
      </c>
    </row>
    <row r="17" spans="1:11" ht="15" x14ac:dyDescent="0.25">
      <c r="A17" s="29"/>
      <c r="B17" s="97" t="s">
        <v>183</v>
      </c>
      <c r="C17" s="29"/>
      <c r="D17" s="109">
        <v>162022</v>
      </c>
      <c r="E17" s="109">
        <v>5899</v>
      </c>
      <c r="F17" s="109">
        <v>23418</v>
      </c>
      <c r="G17" s="115">
        <f t="shared" si="0"/>
        <v>396.9825394134599</v>
      </c>
      <c r="H17" s="115">
        <f t="shared" si="1"/>
        <v>14.453592721976028</v>
      </c>
      <c r="I17" s="115">
        <f>SUM(D17/D139)*100</f>
        <v>0.493493787193376</v>
      </c>
      <c r="J17" s="115">
        <f>SUM(E17/E139)*100</f>
        <v>8.667196973548226E-2</v>
      </c>
      <c r="K17" s="111">
        <f>SUM(F17/F139)*100</f>
        <v>0.2633008354275333</v>
      </c>
    </row>
    <row r="18" spans="1:11" ht="15" x14ac:dyDescent="0.25">
      <c r="A18" s="29"/>
      <c r="B18" s="97" t="s">
        <v>197</v>
      </c>
      <c r="C18" s="29"/>
      <c r="D18" s="109">
        <v>706578</v>
      </c>
      <c r="E18" s="109">
        <v>150655</v>
      </c>
      <c r="F18" s="109">
        <v>177379</v>
      </c>
      <c r="G18" s="115">
        <f t="shared" si="0"/>
        <v>117.73854170123792</v>
      </c>
      <c r="H18" s="115">
        <f t="shared" si="1"/>
        <v>25.103951722244393</v>
      </c>
      <c r="I18" s="115">
        <f>SUM(D18/D139)*100</f>
        <v>2.1521265826092826</v>
      </c>
      <c r="J18" s="115">
        <f>SUM(E18/E139)*100</f>
        <v>2.2135218851498695</v>
      </c>
      <c r="K18" s="139">
        <v>1.98</v>
      </c>
    </row>
    <row r="19" spans="1:11" ht="15" x14ac:dyDescent="0.25">
      <c r="A19" s="29">
        <v>2</v>
      </c>
      <c r="B19" s="96" t="s">
        <v>143</v>
      </c>
      <c r="C19" s="29" t="s">
        <v>129</v>
      </c>
      <c r="D19" s="85">
        <f>SUM(D20:D22)</f>
        <v>858704</v>
      </c>
      <c r="E19" s="85">
        <f>SUM(E20:E22)</f>
        <v>260906</v>
      </c>
      <c r="F19" s="85">
        <f>SUM(F20:F22)</f>
        <v>314050</v>
      </c>
      <c r="G19" s="106">
        <f t="shared" si="0"/>
        <v>120.36902179328955</v>
      </c>
      <c r="H19" s="106">
        <f t="shared" si="1"/>
        <v>36.572555851608932</v>
      </c>
      <c r="I19" s="106">
        <f>SUM(D19/D139)*100</f>
        <v>2.6154786944865558</v>
      </c>
      <c r="J19" s="106">
        <f>SUM(E19/E139)*100</f>
        <v>3.8334017521284514</v>
      </c>
      <c r="K19" s="107">
        <f>SUM(F19/F139)*100</f>
        <v>3.5310285833981054</v>
      </c>
    </row>
    <row r="20" spans="1:11" ht="15" x14ac:dyDescent="0.25">
      <c r="A20" s="29"/>
      <c r="B20" s="97" t="s">
        <v>79</v>
      </c>
      <c r="C20" s="29"/>
      <c r="D20" s="109">
        <v>733558</v>
      </c>
      <c r="E20" s="109">
        <v>245938</v>
      </c>
      <c r="F20" s="109">
        <v>288190</v>
      </c>
      <c r="G20" s="115">
        <f t="shared" si="0"/>
        <v>117.179939659589</v>
      </c>
      <c r="H20" s="115">
        <f t="shared" si="1"/>
        <v>39.286600377884227</v>
      </c>
      <c r="I20" s="138">
        <v>2.2400000000000002</v>
      </c>
      <c r="J20" s="115">
        <f>SUM(E20/E139)*100</f>
        <v>3.6134820974410982</v>
      </c>
      <c r="K20" s="111">
        <f>SUM(F20/F139)*100</f>
        <v>3.2402710633641139</v>
      </c>
    </row>
    <row r="21" spans="1:11" ht="15" x14ac:dyDescent="0.25">
      <c r="A21" s="29"/>
      <c r="B21" s="97" t="s">
        <v>183</v>
      </c>
      <c r="C21" s="29"/>
      <c r="D21" s="109">
        <v>14200</v>
      </c>
      <c r="E21" s="109">
        <v>232</v>
      </c>
      <c r="F21" s="109">
        <v>2662</v>
      </c>
      <c r="G21" s="115">
        <f t="shared" si="0"/>
        <v>1147.4137931034481</v>
      </c>
      <c r="H21" s="115">
        <f t="shared" si="1"/>
        <v>18.746478873239436</v>
      </c>
      <c r="I21" s="115">
        <f>SUM(D21/D139)*100</f>
        <v>4.3250989236930416E-2</v>
      </c>
      <c r="J21" s="115">
        <f>SUM(E21/E139)*100</f>
        <v>3.4086958770354102E-3</v>
      </c>
      <c r="K21" s="111">
        <f>SUM(F21/F139)*100</f>
        <v>2.9930259796229128E-2</v>
      </c>
    </row>
    <row r="22" spans="1:11" ht="15" x14ac:dyDescent="0.25">
      <c r="A22" s="29"/>
      <c r="B22" s="97" t="s">
        <v>197</v>
      </c>
      <c r="C22" s="29"/>
      <c r="D22" s="109">
        <v>110946</v>
      </c>
      <c r="E22" s="109">
        <v>14736</v>
      </c>
      <c r="F22" s="109">
        <v>23198</v>
      </c>
      <c r="G22" s="115">
        <f t="shared" si="0"/>
        <v>157.42399565689468</v>
      </c>
      <c r="H22" s="115">
        <f t="shared" si="1"/>
        <v>20.909271176968979</v>
      </c>
      <c r="I22" s="115">
        <f>SUM(D22/D139)*100</f>
        <v>0.33792424309017477</v>
      </c>
      <c r="J22" s="115">
        <f>SUM(E22/E139)*100</f>
        <v>0.21651095881031812</v>
      </c>
      <c r="K22" s="111">
        <f>SUM(F22/F139)*100</f>
        <v>0.26082726023776232</v>
      </c>
    </row>
    <row r="23" spans="1:11" ht="15" x14ac:dyDescent="0.25">
      <c r="A23" s="29">
        <v>3</v>
      </c>
      <c r="B23" s="96" t="s">
        <v>144</v>
      </c>
      <c r="C23" s="29" t="s">
        <v>130</v>
      </c>
      <c r="D23" s="85">
        <f>SUM(D24:D26)</f>
        <v>2569631</v>
      </c>
      <c r="E23" s="85">
        <f>SUM(E24:E26)</f>
        <v>607012</v>
      </c>
      <c r="F23" s="85">
        <f>SUM(F24:F26)</f>
        <v>613883</v>
      </c>
      <c r="G23" s="106">
        <f t="shared" si="0"/>
        <v>101.13193808359637</v>
      </c>
      <c r="H23" s="106">
        <f t="shared" si="1"/>
        <v>23.889928164783193</v>
      </c>
      <c r="I23" s="106">
        <f>SUM(D23/D139)*100</f>
        <v>7.8266959664706146</v>
      </c>
      <c r="J23" s="106">
        <f>SUM(E23/E139)*100</f>
        <v>8.9186176797888717</v>
      </c>
      <c r="K23" s="107">
        <f>SUM(F23/F139)*100</f>
        <v>6.9022079919190542</v>
      </c>
    </row>
    <row r="24" spans="1:11" ht="15" x14ac:dyDescent="0.25">
      <c r="A24" s="29"/>
      <c r="B24" s="97" t="s">
        <v>79</v>
      </c>
      <c r="C24" s="29"/>
      <c r="D24" s="109">
        <v>2331953</v>
      </c>
      <c r="E24" s="109">
        <v>566767</v>
      </c>
      <c r="F24" s="109">
        <v>563075</v>
      </c>
      <c r="G24" s="115">
        <f t="shared" si="0"/>
        <v>99.348585926844706</v>
      </c>
      <c r="H24" s="115">
        <f t="shared" si="1"/>
        <v>24.146069839314944</v>
      </c>
      <c r="I24" s="138">
        <v>7.09</v>
      </c>
      <c r="J24" s="115">
        <f>SUM(E24/E139)*100</f>
        <v>8.3273117937057251</v>
      </c>
      <c r="K24" s="111">
        <f>SUM(F24/F139)*100</f>
        <v>6.3309470453650318</v>
      </c>
    </row>
    <row r="25" spans="1:11" ht="15" x14ac:dyDescent="0.25">
      <c r="A25" s="29"/>
      <c r="B25" s="97" t="s">
        <v>183</v>
      </c>
      <c r="C25" s="29"/>
      <c r="D25" s="109">
        <v>43129</v>
      </c>
      <c r="E25" s="109">
        <v>1665</v>
      </c>
      <c r="F25" s="109">
        <v>5791</v>
      </c>
      <c r="G25" s="115">
        <f t="shared" si="0"/>
        <v>347.80780780780782</v>
      </c>
      <c r="H25" s="115">
        <f t="shared" si="1"/>
        <v>13.427160379327136</v>
      </c>
      <c r="I25" s="115">
        <f>SUM(D25/D139)*100</f>
        <v>0.13136421935208251</v>
      </c>
      <c r="J25" s="115">
        <f>SUM(E25/E139)*100</f>
        <v>2.4463269979586026E-2</v>
      </c>
      <c r="K25" s="111">
        <f>SUM(F25/F139)*100</f>
        <v>6.5111245108926699E-2</v>
      </c>
    </row>
    <row r="26" spans="1:11" ht="15" x14ac:dyDescent="0.25">
      <c r="A26" s="29"/>
      <c r="B26" s="97" t="s">
        <v>197</v>
      </c>
      <c r="C26" s="29"/>
      <c r="D26" s="109">
        <v>194549</v>
      </c>
      <c r="E26" s="109">
        <v>38580</v>
      </c>
      <c r="F26" s="109">
        <v>45017</v>
      </c>
      <c r="G26" s="115">
        <f t="shared" si="0"/>
        <v>116.684810782789</v>
      </c>
      <c r="H26" s="115">
        <f t="shared" si="1"/>
        <v>23.13915774432148</v>
      </c>
      <c r="I26" s="115">
        <f>SUM(D26/D139)*100</f>
        <v>0.59256596514475879</v>
      </c>
      <c r="J26" s="115">
        <f>SUM(E26/E139)*100</f>
        <v>0.5668426161035609</v>
      </c>
      <c r="K26" s="139">
        <v>0.5</v>
      </c>
    </row>
    <row r="27" spans="1:11" ht="15" x14ac:dyDescent="0.25">
      <c r="A27" s="29" t="s">
        <v>191</v>
      </c>
      <c r="B27" s="96" t="s">
        <v>192</v>
      </c>
      <c r="C27" s="29" t="s">
        <v>193</v>
      </c>
      <c r="D27" s="85">
        <f>SUM(D28)</f>
        <v>231206</v>
      </c>
      <c r="E27" s="85">
        <f>SUM(E28)</f>
        <v>46964</v>
      </c>
      <c r="F27" s="85">
        <f>SUM(F28)</f>
        <v>52702</v>
      </c>
      <c r="G27" s="106">
        <f t="shared" si="0"/>
        <v>112.21786900604718</v>
      </c>
      <c r="H27" s="106">
        <f t="shared" si="1"/>
        <v>22.794391149018626</v>
      </c>
      <c r="I27" s="106">
        <f>SUM(D27/D139)*100</f>
        <v>0.7042174801066009</v>
      </c>
      <c r="J27" s="106">
        <f>SUM(E27/E139)*100</f>
        <v>0.6900258326253923</v>
      </c>
      <c r="K27" s="107">
        <f>SUM(F27/F139)*100</f>
        <v>0.59255618023323342</v>
      </c>
    </row>
    <row r="28" spans="1:11" ht="15" x14ac:dyDescent="0.25">
      <c r="A28" s="29"/>
      <c r="B28" s="97" t="s">
        <v>79</v>
      </c>
      <c r="C28" s="29"/>
      <c r="D28" s="109">
        <v>231206</v>
      </c>
      <c r="E28" s="109">
        <v>46964</v>
      </c>
      <c r="F28" s="109">
        <v>52702</v>
      </c>
      <c r="G28" s="115">
        <f t="shared" si="0"/>
        <v>112.21786900604718</v>
      </c>
      <c r="H28" s="115">
        <f t="shared" si="1"/>
        <v>22.794391149018626</v>
      </c>
      <c r="I28" s="110">
        <f>SUM(D28/D139)*100</f>
        <v>0.7042174801066009</v>
      </c>
      <c r="J28" s="115">
        <f>SUM(E28/E139)*100</f>
        <v>0.6900258326253923</v>
      </c>
      <c r="K28" s="111">
        <f>SUM(F28/F139)*100</f>
        <v>0.59255618023323342</v>
      </c>
    </row>
    <row r="29" spans="1:11" ht="15" x14ac:dyDescent="0.25">
      <c r="A29" s="29">
        <v>5</v>
      </c>
      <c r="B29" s="96" t="s">
        <v>145</v>
      </c>
      <c r="C29" s="29" t="s">
        <v>133</v>
      </c>
      <c r="D29" s="85">
        <f>SUM(D30:D32)</f>
        <v>436088</v>
      </c>
      <c r="E29" s="85">
        <f>SUM(E30:E32)</f>
        <v>149348</v>
      </c>
      <c r="F29" s="85">
        <f>SUM(F30:F32)</f>
        <v>107903</v>
      </c>
      <c r="G29" s="106">
        <f t="shared" si="0"/>
        <v>72.249377293301549</v>
      </c>
      <c r="H29" s="106">
        <f t="shared" si="1"/>
        <v>24.743400414595218</v>
      </c>
      <c r="I29" s="106">
        <f>SUM(D29/D139)*100</f>
        <v>1.3282561545320077</v>
      </c>
      <c r="J29" s="106">
        <f>SUM(E29/E139)*100</f>
        <v>2.1943185855322604</v>
      </c>
      <c r="K29" s="107">
        <f>SUM(F29/F139)*100</f>
        <v>1.2132099259175475</v>
      </c>
    </row>
    <row r="30" spans="1:11" ht="15" x14ac:dyDescent="0.25">
      <c r="A30" s="29"/>
      <c r="B30" s="97" t="s">
        <v>79</v>
      </c>
      <c r="C30" s="29"/>
      <c r="D30" s="109">
        <v>396545</v>
      </c>
      <c r="E30" s="109">
        <v>142387</v>
      </c>
      <c r="F30" s="109">
        <v>98858</v>
      </c>
      <c r="G30" s="115">
        <f t="shared" si="0"/>
        <v>69.429091138938247</v>
      </c>
      <c r="H30" s="115">
        <f t="shared" si="1"/>
        <v>24.929831418880578</v>
      </c>
      <c r="I30" s="110">
        <f>SUM(D30/D139)*100</f>
        <v>1.2078143328844062</v>
      </c>
      <c r="J30" s="115">
        <f>SUM(E30/E139)*100</f>
        <v>2.092043016566556</v>
      </c>
      <c r="K30" s="111">
        <f>SUM(F30/F139)*100</f>
        <v>1.1115122550471896</v>
      </c>
    </row>
    <row r="31" spans="1:11" ht="15" x14ac:dyDescent="0.25">
      <c r="A31" s="29"/>
      <c r="B31" s="97" t="s">
        <v>183</v>
      </c>
      <c r="C31" s="29"/>
      <c r="D31" s="109">
        <v>6913</v>
      </c>
      <c r="E31" s="109">
        <v>285</v>
      </c>
      <c r="F31" s="109">
        <v>1040</v>
      </c>
      <c r="G31" s="115">
        <f t="shared" si="0"/>
        <v>364.91228070175436</v>
      </c>
      <c r="H31" s="115">
        <f t="shared" si="1"/>
        <v>15.044119774338203</v>
      </c>
      <c r="I31" s="110">
        <f>SUM(D31/D139)*100</f>
        <v>2.1055921732035205E-2</v>
      </c>
      <c r="J31" s="115">
        <f>SUM(E31/E139)*100</f>
        <v>4.1874065730822928E-3</v>
      </c>
      <c r="K31" s="111">
        <f>SUM(F31/F139)*100</f>
        <v>1.1693264533462918E-2</v>
      </c>
    </row>
    <row r="32" spans="1:11" ht="15" x14ac:dyDescent="0.25">
      <c r="A32" s="29"/>
      <c r="B32" s="97" t="s">
        <v>197</v>
      </c>
      <c r="C32" s="29"/>
      <c r="D32" s="109">
        <v>32630</v>
      </c>
      <c r="E32" s="109">
        <v>6676</v>
      </c>
      <c r="F32" s="109">
        <v>8005</v>
      </c>
      <c r="G32" s="115">
        <f t="shared" si="0"/>
        <v>119.90713001797484</v>
      </c>
      <c r="H32" s="115">
        <f t="shared" si="1"/>
        <v>24.532638676064973</v>
      </c>
      <c r="I32" s="110">
        <f>SUM(D32/D139)*100</f>
        <v>9.938589991556615E-2</v>
      </c>
      <c r="J32" s="115">
        <f>SUM(E32/E139)*100</f>
        <v>9.8088162392622413E-2</v>
      </c>
      <c r="K32" s="111">
        <f>SUM(F32/F139)*100</f>
        <v>9.0004406336894868E-2</v>
      </c>
    </row>
    <row r="33" spans="1:11" ht="15" x14ac:dyDescent="0.25">
      <c r="A33" s="29">
        <v>6</v>
      </c>
      <c r="B33" s="96" t="s">
        <v>146</v>
      </c>
      <c r="C33" s="29" t="s">
        <v>147</v>
      </c>
      <c r="D33" s="85">
        <f>SUM(D34:D36)</f>
        <v>92344</v>
      </c>
      <c r="E33" s="85">
        <f>SUM(E34:E36)</f>
        <v>18578</v>
      </c>
      <c r="F33" s="85">
        <f>SUM(F34:F36)</f>
        <v>22832</v>
      </c>
      <c r="G33" s="106">
        <f t="shared" si="0"/>
        <v>122.89805145871462</v>
      </c>
      <c r="H33" s="106">
        <f t="shared" si="1"/>
        <v>24.724941523000954</v>
      </c>
      <c r="I33" s="106">
        <f>SUM(D33/D139)*100</f>
        <v>0.2812654471897959</v>
      </c>
      <c r="J33" s="106">
        <f>SUM(E33/E139)*100</f>
        <v>0.2729601379463959</v>
      </c>
      <c r="K33" s="107">
        <f>SUM(F33/F139)*100</f>
        <v>0.25671213060387055</v>
      </c>
    </row>
    <row r="34" spans="1:11" ht="15" x14ac:dyDescent="0.25">
      <c r="A34" s="29"/>
      <c r="B34" s="97" t="s">
        <v>79</v>
      </c>
      <c r="C34" s="29"/>
      <c r="D34" s="109">
        <v>84990</v>
      </c>
      <c r="E34" s="109">
        <v>17506</v>
      </c>
      <c r="F34" s="109">
        <v>20865</v>
      </c>
      <c r="G34" s="115">
        <f t="shared" si="0"/>
        <v>119.18770707186108</v>
      </c>
      <c r="H34" s="115">
        <f t="shared" si="1"/>
        <v>24.549947052594423</v>
      </c>
      <c r="I34" s="110">
        <f>SUM(D34/D139)*100</f>
        <v>0.25886630811596589</v>
      </c>
      <c r="J34" s="115">
        <f>SUM(E34/E139)*100</f>
        <v>0.25720961216974952</v>
      </c>
      <c r="K34" s="111">
        <f>SUM(F34/F139)*100</f>
        <v>0.2345961197025998</v>
      </c>
    </row>
    <row r="35" spans="1:11" ht="15" x14ac:dyDescent="0.25">
      <c r="A35" s="29"/>
      <c r="B35" s="97" t="s">
        <v>183</v>
      </c>
      <c r="C35" s="29"/>
      <c r="D35" s="109">
        <v>1259</v>
      </c>
      <c r="E35" s="109">
        <v>14</v>
      </c>
      <c r="F35" s="109">
        <v>445</v>
      </c>
      <c r="G35" s="115">
        <f t="shared" si="0"/>
        <v>3178.5714285714284</v>
      </c>
      <c r="H35" s="115">
        <f t="shared" si="1"/>
        <v>35.34551231135822</v>
      </c>
      <c r="I35" s="110">
        <f>SUM(D35/D139)*100</f>
        <v>3.8347179893869995E-3</v>
      </c>
      <c r="J35" s="115">
        <f>SUM(E35/E139)*100</f>
        <v>2.056971649935161E-4</v>
      </c>
      <c r="K35" s="111">
        <f>SUM(F35/F139)*100</f>
        <v>5.0033679974913455E-3</v>
      </c>
    </row>
    <row r="36" spans="1:11" ht="15" x14ac:dyDescent="0.25">
      <c r="A36" s="29"/>
      <c r="B36" s="97" t="s">
        <v>197</v>
      </c>
      <c r="C36" s="29"/>
      <c r="D36" s="109">
        <v>6095</v>
      </c>
      <c r="E36" s="109">
        <v>1058</v>
      </c>
      <c r="F36" s="109">
        <v>1522</v>
      </c>
      <c r="G36" s="115">
        <f t="shared" si="0"/>
        <v>143.85633270321361</v>
      </c>
      <c r="H36" s="115">
        <f t="shared" si="1"/>
        <v>24.971287940935195</v>
      </c>
      <c r="I36" s="110">
        <f>SUM(D36/D139)*100</f>
        <v>1.856442108444302E-2</v>
      </c>
      <c r="J36" s="138">
        <v>0.01</v>
      </c>
      <c r="K36" s="111">
        <f>SUM(F36/F139)*100</f>
        <v>1.7112642903779385E-2</v>
      </c>
    </row>
    <row r="37" spans="1:11" ht="15" x14ac:dyDescent="0.25">
      <c r="A37" s="29"/>
      <c r="B37" s="29" t="s">
        <v>245</v>
      </c>
      <c r="C37" s="29"/>
      <c r="D37" s="85">
        <f t="shared" ref="D37:F38" si="2">SUM(D15+D19+D23+D27+D29+D33)</f>
        <v>13708689</v>
      </c>
      <c r="E37" s="85">
        <f t="shared" si="2"/>
        <v>3129923</v>
      </c>
      <c r="F37" s="85">
        <f t="shared" si="2"/>
        <v>3348944</v>
      </c>
      <c r="G37" s="106">
        <f>SUM(F37/E37)*100</f>
        <v>106.99764818495534</v>
      </c>
      <c r="H37" s="106">
        <f>SUM(F37/D37)*100</f>
        <v>24.429352799527365</v>
      </c>
      <c r="I37" s="106">
        <f>SUM(D37/D139)*100</f>
        <v>41.754532421931437</v>
      </c>
      <c r="J37" s="144">
        <f>SUM(E37/E139)*100</f>
        <v>45.986877696285781</v>
      </c>
      <c r="K37" s="107">
        <f>SUM(F37/F139)*100</f>
        <v>37.653930865147537</v>
      </c>
    </row>
    <row r="38" spans="1:11" ht="15.75" x14ac:dyDescent="0.25">
      <c r="A38" s="29"/>
      <c r="B38" s="35" t="s">
        <v>79</v>
      </c>
      <c r="C38" s="29"/>
      <c r="D38" s="109">
        <f t="shared" si="2"/>
        <v>12430368</v>
      </c>
      <c r="E38" s="109">
        <f t="shared" si="2"/>
        <v>2910123</v>
      </c>
      <c r="F38" s="109">
        <f t="shared" si="2"/>
        <v>3060467</v>
      </c>
      <c r="G38" s="115">
        <f>SUM(F38/E38)*100</f>
        <v>105.16624211416494</v>
      </c>
      <c r="H38" s="115">
        <f>SUM(F38/D38)*100</f>
        <v>24.620888134607117</v>
      </c>
      <c r="I38" s="115">
        <f>SUM(D38/D139)*100</f>
        <v>37.860965674583397</v>
      </c>
      <c r="J38" s="143">
        <f>SUM(E38/E139)*100</f>
        <v>42.757432205887582</v>
      </c>
      <c r="K38" s="121">
        <f>SUM(F38/F139)*100</f>
        <v>34.410432910513137</v>
      </c>
    </row>
    <row r="39" spans="1:11" ht="15.75" x14ac:dyDescent="0.25">
      <c r="A39" s="29"/>
      <c r="B39" s="35" t="s">
        <v>183</v>
      </c>
      <c r="C39" s="29"/>
      <c r="D39" s="109">
        <f t="shared" ref="D39:F40" si="3">SUM(D17+D21+D25+D31+D35)</f>
        <v>227523</v>
      </c>
      <c r="E39" s="109">
        <f t="shared" si="3"/>
        <v>8095</v>
      </c>
      <c r="F39" s="109">
        <f t="shared" si="3"/>
        <v>33356</v>
      </c>
      <c r="G39" s="115">
        <f>SUM(F39/E39)*100</f>
        <v>412.05682520074117</v>
      </c>
      <c r="H39" s="115">
        <f>SUM(F39/D39)*100</f>
        <v>14.660495861956813</v>
      </c>
      <c r="I39" s="115">
        <f>SUM(D39/D139)*100</f>
        <v>0.69299963550381116</v>
      </c>
      <c r="J39" s="143">
        <f>SUM(E39/E139)*100</f>
        <v>0.11893703933017952</v>
      </c>
      <c r="K39" s="121">
        <f>SUM(F39/F139)*100</f>
        <v>0.37503897286364341</v>
      </c>
    </row>
    <row r="40" spans="1:11" ht="15.75" x14ac:dyDescent="0.25">
      <c r="A40" s="29"/>
      <c r="B40" s="35" t="s">
        <v>197</v>
      </c>
      <c r="C40" s="29"/>
      <c r="D40" s="109">
        <f t="shared" si="3"/>
        <v>1050798</v>
      </c>
      <c r="E40" s="109">
        <f t="shared" si="3"/>
        <v>211705</v>
      </c>
      <c r="F40" s="109">
        <f t="shared" si="3"/>
        <v>255121</v>
      </c>
      <c r="G40" s="115">
        <f>SUM(F40/E40)*100</f>
        <v>120.50778205521834</v>
      </c>
      <c r="H40" s="115">
        <f>SUM(F40/D40)*100</f>
        <v>24.278786217712632</v>
      </c>
      <c r="I40" s="115">
        <f>SUM(D40/D139)*100</f>
        <v>3.2005671118442254</v>
      </c>
      <c r="J40" s="143">
        <f>SUM(E40/E139)*100</f>
        <v>3.1105084510680241</v>
      </c>
      <c r="K40" s="145">
        <v>2.86</v>
      </c>
    </row>
    <row r="41" spans="1:11" ht="15.75" x14ac:dyDescent="0.25">
      <c r="A41" s="29">
        <v>7</v>
      </c>
      <c r="B41" s="29" t="s">
        <v>148</v>
      </c>
      <c r="C41" s="36" t="s">
        <v>134</v>
      </c>
      <c r="D41" s="85">
        <f>SUM(D42:D44)</f>
        <v>11223884</v>
      </c>
      <c r="E41" s="85">
        <f>SUM(E42:E44)</f>
        <v>2900492</v>
      </c>
      <c r="F41" s="85">
        <f>SUM(F42:F44)</f>
        <v>3140401</v>
      </c>
      <c r="G41" s="106">
        <f t="shared" si="0"/>
        <v>108.2713208655635</v>
      </c>
      <c r="H41" s="106">
        <f t="shared" si="1"/>
        <v>27.979628085963824</v>
      </c>
      <c r="I41" s="106">
        <f>SUM(D41/D139)*100</f>
        <v>34.186203245109539</v>
      </c>
      <c r="J41" s="106">
        <f>SUM(E41/E139)*100</f>
        <v>42.615927249026683</v>
      </c>
      <c r="K41" s="107">
        <f>SUM(F41/F139)*100</f>
        <v>35.309172725145658</v>
      </c>
    </row>
    <row r="42" spans="1:11" ht="15.75" x14ac:dyDescent="0.25">
      <c r="A42" s="29"/>
      <c r="B42" s="35" t="s">
        <v>79</v>
      </c>
      <c r="C42" s="29"/>
      <c r="D42" s="112">
        <f t="shared" ref="D42:F43" si="4">SUM(D46+D50+D54+D58+D62+D66+D70+D74+D78+D82+D88+D94+D98)</f>
        <v>2697924</v>
      </c>
      <c r="E42" s="112">
        <f t="shared" si="4"/>
        <v>603275</v>
      </c>
      <c r="F42" s="112">
        <f t="shared" si="4"/>
        <v>745899</v>
      </c>
      <c r="G42" s="115">
        <f t="shared" si="0"/>
        <v>123.64162280883511</v>
      </c>
      <c r="H42" s="115">
        <f t="shared" si="1"/>
        <v>27.64714647262117</v>
      </c>
      <c r="I42" s="115">
        <f>SUM(D42/D139)*100</f>
        <v>8.2174564708490312</v>
      </c>
      <c r="J42" s="138">
        <v>8.86</v>
      </c>
      <c r="K42" s="111">
        <f>SUM(F42/F139)*100</f>
        <v>8.3865330021590943</v>
      </c>
    </row>
    <row r="43" spans="1:11" ht="15.75" x14ac:dyDescent="0.25">
      <c r="A43" s="29"/>
      <c r="B43" s="35" t="s">
        <v>183</v>
      </c>
      <c r="C43" s="29"/>
      <c r="D43" s="112">
        <f t="shared" si="4"/>
        <v>252908</v>
      </c>
      <c r="E43" s="112">
        <f t="shared" si="4"/>
        <v>1403</v>
      </c>
      <c r="F43" s="112">
        <f t="shared" si="4"/>
        <v>6703</v>
      </c>
      <c r="G43" s="115">
        <f t="shared" si="0"/>
        <v>477.76193870277979</v>
      </c>
      <c r="H43" s="115">
        <f t="shared" si="1"/>
        <v>2.6503708858557262</v>
      </c>
      <c r="I43" s="115">
        <f>SUM(D43/D139)*100</f>
        <v>0.77031839337560537</v>
      </c>
      <c r="J43" s="115">
        <f>SUM(E43/E139)*100</f>
        <v>2.0613794463278795E-2</v>
      </c>
      <c r="K43" s="111">
        <f>SUM(F43/F139)*100</f>
        <v>7.5365338622886482E-2</v>
      </c>
    </row>
    <row r="44" spans="1:11" ht="15.75" x14ac:dyDescent="0.25">
      <c r="A44" s="29"/>
      <c r="B44" s="35" t="s">
        <v>197</v>
      </c>
      <c r="C44" s="29"/>
      <c r="D44" s="112">
        <f>SUM(D48+D52+D56+D60+D64+D68+D72+D76+D80+D84+D86+D90+D92+D96+D100)</f>
        <v>8273052</v>
      </c>
      <c r="E44" s="112">
        <f>SUM(E48+E52+E56+E60+E64+E68+E72+E76+E80+E84+E86+E90+E92+E96+E100)</f>
        <v>2295814</v>
      </c>
      <c r="F44" s="112">
        <f>SUM(F48+F52+F56+F60+F64+F68+F72+F76+F80+F84+F86+F90+F92+F96+F100)</f>
        <v>2387799</v>
      </c>
      <c r="G44" s="115">
        <f t="shared" si="0"/>
        <v>104.00663991072447</v>
      </c>
      <c r="H44" s="115">
        <f t="shared" si="1"/>
        <v>28.862371468232041</v>
      </c>
      <c r="I44" s="115">
        <f>SUM(D44/D139)*100</f>
        <v>25.198428380884902</v>
      </c>
      <c r="J44" s="138">
        <v>33.74</v>
      </c>
      <c r="K44" s="111">
        <f>SUM(F44/F139)*100</f>
        <v>26.847274384363679</v>
      </c>
    </row>
    <row r="45" spans="1:11" ht="15" x14ac:dyDescent="0.25">
      <c r="A45" s="29"/>
      <c r="B45" s="98" t="s">
        <v>149</v>
      </c>
      <c r="C45" s="99" t="s">
        <v>150</v>
      </c>
      <c r="D45" s="85">
        <f>SUM(D46:D48)</f>
        <v>687727</v>
      </c>
      <c r="E45" s="85">
        <f>SUM(E46:E48)</f>
        <v>157297</v>
      </c>
      <c r="F45" s="85">
        <f>SUM(F46:F48)</f>
        <v>182024</v>
      </c>
      <c r="G45" s="106">
        <f t="shared" si="0"/>
        <v>115.71994380058106</v>
      </c>
      <c r="H45" s="106">
        <f t="shared" si="1"/>
        <v>26.467479101445779</v>
      </c>
      <c r="I45" s="106">
        <f>SUM(D45/D139)*100</f>
        <v>2.0947093714751017</v>
      </c>
      <c r="J45" s="106">
        <f>SUM(E45/E139)*100</f>
        <v>2.3111104972846506</v>
      </c>
      <c r="K45" s="107">
        <f>SUM(F45/F139)*100</f>
        <v>2.0465911379221673</v>
      </c>
    </row>
    <row r="46" spans="1:11" ht="15" x14ac:dyDescent="0.25">
      <c r="A46" s="29"/>
      <c r="B46" s="97" t="s">
        <v>79</v>
      </c>
      <c r="C46" s="99"/>
      <c r="D46" s="109">
        <v>189819</v>
      </c>
      <c r="E46" s="109">
        <v>40333</v>
      </c>
      <c r="F46" s="109">
        <v>40874</v>
      </c>
      <c r="G46" s="115">
        <f t="shared" si="0"/>
        <v>101.34133339944957</v>
      </c>
      <c r="H46" s="115">
        <f t="shared" si="1"/>
        <v>21.533144732613703</v>
      </c>
      <c r="I46" s="140">
        <v>0.56999999999999995</v>
      </c>
      <c r="J46" s="115">
        <f>SUM(E46/E139)*100</f>
        <v>0.59259883969167759</v>
      </c>
      <c r="K46" s="111">
        <f>SUM(F46/F139)*100</f>
        <v>0.45956778321227243</v>
      </c>
    </row>
    <row r="47" spans="1:11" ht="15" x14ac:dyDescent="0.25">
      <c r="A47" s="29"/>
      <c r="B47" s="97" t="s">
        <v>183</v>
      </c>
      <c r="C47" s="99"/>
      <c r="D47" s="109"/>
      <c r="E47" s="109"/>
      <c r="F47" s="109"/>
      <c r="G47" s="115"/>
      <c r="H47" s="115"/>
      <c r="I47" s="110"/>
      <c r="J47" s="115">
        <f>SUM(E47/E139)*100</f>
        <v>0</v>
      </c>
      <c r="K47" s="111">
        <f>SUM(F47/F139)*100</f>
        <v>0</v>
      </c>
    </row>
    <row r="48" spans="1:11" ht="15" x14ac:dyDescent="0.25">
      <c r="A48" s="29"/>
      <c r="B48" s="97" t="s">
        <v>197</v>
      </c>
      <c r="C48" s="99"/>
      <c r="D48" s="109">
        <v>497908</v>
      </c>
      <c r="E48" s="109">
        <v>116964</v>
      </c>
      <c r="F48" s="109">
        <v>141150</v>
      </c>
      <c r="G48" s="115">
        <f t="shared" si="0"/>
        <v>120.6781573817585</v>
      </c>
      <c r="H48" s="115">
        <f t="shared" si="1"/>
        <v>28.348610586694729</v>
      </c>
      <c r="I48" s="110">
        <f>SUM(D48/D139)*100</f>
        <v>1.5165502499282779</v>
      </c>
      <c r="J48" s="115">
        <f>SUM(E48/E139)*100</f>
        <v>1.7185116575929729</v>
      </c>
      <c r="K48" s="111">
        <f>SUM(F48/F139)*100</f>
        <v>1.5870233547098951</v>
      </c>
    </row>
    <row r="49" spans="1:11" ht="15" x14ac:dyDescent="0.25">
      <c r="A49" s="29"/>
      <c r="B49" s="98" t="s">
        <v>151</v>
      </c>
      <c r="C49" s="99" t="s">
        <v>152</v>
      </c>
      <c r="D49" s="85">
        <f>SUM(D50:D52)</f>
        <v>19387</v>
      </c>
      <c r="E49" s="85">
        <f>SUM(E50:E52)</f>
        <v>5308</v>
      </c>
      <c r="F49" s="85">
        <f>SUM(F50:F52)</f>
        <v>9723</v>
      </c>
      <c r="G49" s="106">
        <f t="shared" si="0"/>
        <v>183.17633760361718</v>
      </c>
      <c r="H49" s="106">
        <f t="shared" si="1"/>
        <v>50.152163821117249</v>
      </c>
      <c r="I49" s="106">
        <f>SUM(D49/D139)*100</f>
        <v>5.904978368565985E-2</v>
      </c>
      <c r="J49" s="106">
        <f>SUM(E49/E139)*100</f>
        <v>7.7988610841827413E-2</v>
      </c>
      <c r="K49" s="107">
        <f>SUM(F49/F139)*100</f>
        <v>0.10932077986428841</v>
      </c>
    </row>
    <row r="50" spans="1:11" ht="15" x14ac:dyDescent="0.25">
      <c r="A50" s="29"/>
      <c r="B50" s="97" t="s">
        <v>79</v>
      </c>
      <c r="C50" s="99"/>
      <c r="D50" s="109">
        <v>17887</v>
      </c>
      <c r="E50" s="109">
        <v>5272</v>
      </c>
      <c r="F50" s="109">
        <v>9709</v>
      </c>
      <c r="G50" s="115">
        <f t="shared" si="0"/>
        <v>184.16160849772382</v>
      </c>
      <c r="H50" s="115">
        <f t="shared" si="1"/>
        <v>54.279644434505499</v>
      </c>
      <c r="I50" s="138">
        <v>0.06</v>
      </c>
      <c r="J50" s="115">
        <f>SUM(E50/E139)*100</f>
        <v>7.7459675274701226E-2</v>
      </c>
      <c r="K50" s="111">
        <f>SUM(F50/F139)*100</f>
        <v>0.10916337053403027</v>
      </c>
    </row>
    <row r="51" spans="1:11" ht="15" x14ac:dyDescent="0.25">
      <c r="A51" s="29"/>
      <c r="B51" s="97" t="s">
        <v>183</v>
      </c>
      <c r="C51" s="99"/>
      <c r="D51" s="109"/>
      <c r="E51" s="109"/>
      <c r="F51" s="109"/>
      <c r="G51" s="115"/>
      <c r="H51" s="115"/>
      <c r="I51" s="110"/>
      <c r="J51" s="115">
        <f>SUM(E51/E139)*100</f>
        <v>0</v>
      </c>
      <c r="K51" s="111"/>
    </row>
    <row r="52" spans="1:11" ht="15" x14ac:dyDescent="0.25">
      <c r="A52" s="29"/>
      <c r="B52" s="97" t="s">
        <v>197</v>
      </c>
      <c r="C52" s="99"/>
      <c r="D52" s="109">
        <v>1500</v>
      </c>
      <c r="E52" s="109">
        <v>36</v>
      </c>
      <c r="F52" s="109">
        <v>14</v>
      </c>
      <c r="G52" s="115">
        <f t="shared" si="0"/>
        <v>38.888888888888893</v>
      </c>
      <c r="H52" s="115">
        <f t="shared" si="1"/>
        <v>0.93333333333333346</v>
      </c>
      <c r="I52" s="115">
        <f>SUM(D52/D139)*100</f>
        <v>4.5687664686898319E-3</v>
      </c>
      <c r="J52" s="115">
        <f>SUM(E52/E139)*100</f>
        <v>5.2893556712618436E-4</v>
      </c>
      <c r="K52" s="111"/>
    </row>
    <row r="53" spans="1:11" ht="15" x14ac:dyDescent="0.25">
      <c r="A53" s="29"/>
      <c r="B53" s="98" t="s">
        <v>153</v>
      </c>
      <c r="C53" s="99" t="s">
        <v>154</v>
      </c>
      <c r="D53" s="85">
        <f>SUM(D54:D56)</f>
        <v>286537</v>
      </c>
      <c r="E53" s="85">
        <f>SUM(E54:E56)</f>
        <v>582</v>
      </c>
      <c r="F53" s="85">
        <f>SUM(F54:F56)</f>
        <v>6994</v>
      </c>
      <c r="G53" s="106">
        <f t="shared" si="0"/>
        <v>1201.7182130584192</v>
      </c>
      <c r="H53" s="106">
        <f t="shared" si="1"/>
        <v>2.4408715104855569</v>
      </c>
      <c r="I53" s="106">
        <f>SUM(D53/D139)*100</f>
        <v>0.87274709175931897</v>
      </c>
      <c r="J53" s="106">
        <f>SUM(E53/E139)*100</f>
        <v>8.5511250018733137E-3</v>
      </c>
      <c r="K53" s="107">
        <f>SUM(F53/F139)*100</f>
        <v>7.8637203987538123E-2</v>
      </c>
    </row>
    <row r="54" spans="1:11" ht="15" x14ac:dyDescent="0.25">
      <c r="A54" s="29"/>
      <c r="B54" s="97" t="s">
        <v>79</v>
      </c>
      <c r="C54" s="99"/>
      <c r="D54" s="109">
        <v>190712</v>
      </c>
      <c r="E54" s="109"/>
      <c r="F54" s="109">
        <v>5016</v>
      </c>
      <c r="G54" s="115"/>
      <c r="H54" s="115">
        <f t="shared" si="1"/>
        <v>2.6301438818742398</v>
      </c>
      <c r="I54" s="110">
        <f>SUM(D54/D139)*100</f>
        <v>0.58087906051785021</v>
      </c>
      <c r="J54" s="115"/>
      <c r="K54" s="111">
        <f>SUM(F54/F139)*100</f>
        <v>5.6397514326778843E-2</v>
      </c>
    </row>
    <row r="55" spans="1:11" ht="15" x14ac:dyDescent="0.25">
      <c r="A55" s="29"/>
      <c r="B55" s="97" t="s">
        <v>183</v>
      </c>
      <c r="C55" s="99"/>
      <c r="D55" s="109"/>
      <c r="E55" s="109"/>
      <c r="F55" s="109"/>
      <c r="G55" s="115"/>
      <c r="H55" s="115"/>
      <c r="I55" s="110"/>
      <c r="J55" s="115"/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09">
        <v>95825</v>
      </c>
      <c r="E56" s="109">
        <v>582</v>
      </c>
      <c r="F56" s="109">
        <v>1978</v>
      </c>
      <c r="G56" s="115">
        <f t="shared" si="0"/>
        <v>339.86254295532643</v>
      </c>
      <c r="H56" s="115">
        <f t="shared" si="1"/>
        <v>2.0641794938690321</v>
      </c>
      <c r="I56" s="110">
        <f>SUM(D56/D139)*100</f>
        <v>0.29186803124146876</v>
      </c>
      <c r="J56" s="115">
        <f>SUM(E56/E139)*100</f>
        <v>8.5511250018733137E-3</v>
      </c>
      <c r="K56" s="111">
        <f>SUM(F56/F139)*100</f>
        <v>2.2239689660759281E-2</v>
      </c>
    </row>
    <row r="57" spans="1:11" ht="15" x14ac:dyDescent="0.25">
      <c r="A57" s="29"/>
      <c r="B57" s="98" t="s">
        <v>155</v>
      </c>
      <c r="C57" s="99" t="s">
        <v>156</v>
      </c>
      <c r="D57" s="85">
        <f>SUM(D58:D60)</f>
        <v>70534</v>
      </c>
      <c r="E57" s="85">
        <f>SUM(E58:E60)</f>
        <v>6373</v>
      </c>
      <c r="F57" s="85">
        <f>SUM(F58:F60)</f>
        <v>13234</v>
      </c>
      <c r="G57" s="106">
        <f t="shared" si="0"/>
        <v>207.65730425231445</v>
      </c>
      <c r="H57" s="106">
        <f t="shared" si="1"/>
        <v>18.762582584285592</v>
      </c>
      <c r="I57" s="106">
        <f>SUM(D57/D139)*100</f>
        <v>0.21483558273504574</v>
      </c>
      <c r="J57" s="106">
        <f>SUM(E57/E139)*100</f>
        <v>9.3636288035977025E-2</v>
      </c>
      <c r="K57" s="107">
        <f>SUM(F57/F139)*100</f>
        <v>0.14879679118831565</v>
      </c>
    </row>
    <row r="58" spans="1:11" ht="15" x14ac:dyDescent="0.25">
      <c r="A58" s="29"/>
      <c r="B58" s="97" t="s">
        <v>79</v>
      </c>
      <c r="C58" s="99"/>
      <c r="D58" s="109">
        <v>64779</v>
      </c>
      <c r="E58" s="109">
        <v>5949</v>
      </c>
      <c r="F58" s="109">
        <v>11181</v>
      </c>
      <c r="G58" s="115">
        <f t="shared" si="0"/>
        <v>187.94755421079174</v>
      </c>
      <c r="H58" s="115">
        <f t="shared" si="1"/>
        <v>17.260223220488122</v>
      </c>
      <c r="I58" s="140">
        <v>0.19</v>
      </c>
      <c r="J58" s="115">
        <f>SUM(E58/E139)*100</f>
        <v>8.7406602467601957E-2</v>
      </c>
      <c r="K58" s="111">
        <f>SUM(F58/F139)*100</f>
        <v>0.12571383725831625</v>
      </c>
    </row>
    <row r="59" spans="1:11" ht="15" x14ac:dyDescent="0.25">
      <c r="A59" s="29"/>
      <c r="B59" s="97" t="s">
        <v>183</v>
      </c>
      <c r="C59" s="99"/>
      <c r="D59" s="109">
        <v>755</v>
      </c>
      <c r="E59" s="109"/>
      <c r="F59" s="109"/>
      <c r="G59" s="115"/>
      <c r="H59" s="115"/>
      <c r="I59" s="110"/>
      <c r="J59" s="115"/>
      <c r="K59" s="111"/>
    </row>
    <row r="60" spans="1:11" ht="15" x14ac:dyDescent="0.25">
      <c r="A60" s="29"/>
      <c r="B60" s="97" t="s">
        <v>197</v>
      </c>
      <c r="C60" s="99"/>
      <c r="D60" s="109">
        <v>5000</v>
      </c>
      <c r="E60" s="109">
        <v>424</v>
      </c>
      <c r="F60" s="109">
        <v>2053</v>
      </c>
      <c r="G60" s="115">
        <f t="shared" si="0"/>
        <v>484.19811320754718</v>
      </c>
      <c r="H60" s="115">
        <f t="shared" si="1"/>
        <v>41.06</v>
      </c>
      <c r="I60" s="110">
        <f>SUM(D60/D139)*100</f>
        <v>1.5229221562299443E-2</v>
      </c>
      <c r="J60" s="115"/>
      <c r="K60" s="111">
        <f>SUM(F60/F139)*100</f>
        <v>2.3082953929999397E-2</v>
      </c>
    </row>
    <row r="61" spans="1:11" ht="15" x14ac:dyDescent="0.25">
      <c r="A61" s="29"/>
      <c r="B61" s="98" t="s">
        <v>157</v>
      </c>
      <c r="C61" s="99" t="s">
        <v>158</v>
      </c>
      <c r="D61" s="85">
        <f>SUM(D62:D64)</f>
        <v>400935</v>
      </c>
      <c r="E61" s="85">
        <f>SUM(E62:E64)</f>
        <v>62903</v>
      </c>
      <c r="F61" s="85">
        <f>SUM(F62:F64)</f>
        <v>115793</v>
      </c>
      <c r="G61" s="106">
        <f t="shared" si="0"/>
        <v>184.08184029378566</v>
      </c>
      <c r="H61" s="106">
        <f t="shared" si="1"/>
        <v>28.880741267287714</v>
      </c>
      <c r="I61" s="106">
        <f>SUM(D61/D139)*100</f>
        <v>1.2211855894161052</v>
      </c>
      <c r="J61" s="106">
        <f>SUM(E61/E139)*100</f>
        <v>0.9242120549705104</v>
      </c>
      <c r="K61" s="107">
        <f>SUM(F61/F139)*100</f>
        <v>1.3019213270416075</v>
      </c>
    </row>
    <row r="62" spans="1:11" ht="15" x14ac:dyDescent="0.25">
      <c r="A62" s="29"/>
      <c r="B62" s="97" t="s">
        <v>79</v>
      </c>
      <c r="C62" s="99"/>
      <c r="D62" s="109">
        <v>188294</v>
      </c>
      <c r="E62" s="109">
        <v>18909</v>
      </c>
      <c r="F62" s="109">
        <v>32632</v>
      </c>
      <c r="G62" s="115">
        <f t="shared" si="0"/>
        <v>172.57390660532022</v>
      </c>
      <c r="H62" s="115">
        <f t="shared" si="1"/>
        <v>17.330345098622367</v>
      </c>
      <c r="I62" s="110">
        <f>SUM(D62/D139)*100</f>
        <v>0.57351420897032213</v>
      </c>
      <c r="J62" s="115">
        <f>SUM(E62/E139)*100</f>
        <v>0.27782340663302835</v>
      </c>
      <c r="K62" s="111">
        <f>SUM(F62/F139)*100</f>
        <v>0.36689866178457881</v>
      </c>
    </row>
    <row r="63" spans="1:11" ht="15" x14ac:dyDescent="0.25">
      <c r="A63" s="29"/>
      <c r="B63" s="97" t="s">
        <v>183</v>
      </c>
      <c r="C63" s="99"/>
      <c r="D63" s="109">
        <v>3483</v>
      </c>
      <c r="E63" s="109">
        <v>322</v>
      </c>
      <c r="F63" s="109">
        <v>3000</v>
      </c>
      <c r="G63" s="115">
        <f t="shared" si="0"/>
        <v>931.67701863354046</v>
      </c>
      <c r="H63" s="115">
        <f t="shared" si="1"/>
        <v>86.132644272179164</v>
      </c>
      <c r="I63" s="110">
        <f>SUM(D63/D139)*100</f>
        <v>1.060867574029779E-2</v>
      </c>
      <c r="J63" s="115">
        <f>SUM(E63/E139)*100</f>
        <v>4.7310347948508712E-3</v>
      </c>
      <c r="K63" s="111">
        <f>SUM(F63/F139)*100</f>
        <v>3.3730570769604576E-2</v>
      </c>
    </row>
    <row r="64" spans="1:11" ht="15" x14ac:dyDescent="0.25">
      <c r="A64" s="29"/>
      <c r="B64" s="97" t="s">
        <v>197</v>
      </c>
      <c r="C64" s="99"/>
      <c r="D64" s="109">
        <v>209158</v>
      </c>
      <c r="E64" s="109">
        <v>43672</v>
      </c>
      <c r="F64" s="109">
        <v>80161</v>
      </c>
      <c r="G64" s="115">
        <f t="shared" si="0"/>
        <v>183.55239054771937</v>
      </c>
      <c r="H64" s="115">
        <f t="shared" si="1"/>
        <v>38.325572055575215</v>
      </c>
      <c r="I64" s="110">
        <f>SUM(D64/D139)*100</f>
        <v>0.63706270470548521</v>
      </c>
      <c r="J64" s="115">
        <f>SUM(E64/E139)*100</f>
        <v>0.64165761354263118</v>
      </c>
      <c r="K64" s="111">
        <f>SUM(F64/F139)*100</f>
        <v>0.90129209448742398</v>
      </c>
    </row>
    <row r="65" spans="1:11" ht="15" x14ac:dyDescent="0.25">
      <c r="A65" s="29"/>
      <c r="B65" s="98" t="s">
        <v>180</v>
      </c>
      <c r="C65" s="99" t="s">
        <v>159</v>
      </c>
      <c r="D65" s="85">
        <f>SUM(D66:D68)</f>
        <v>2324567</v>
      </c>
      <c r="E65" s="85">
        <f>SUM(E66:E68)</f>
        <v>864240</v>
      </c>
      <c r="F65" s="85">
        <f>SUM(F66:F68)</f>
        <v>940356</v>
      </c>
      <c r="G65" s="106">
        <f t="shared" si="0"/>
        <v>108.80727575673423</v>
      </c>
      <c r="H65" s="106">
        <f t="shared" si="1"/>
        <v>40.452953173644815</v>
      </c>
      <c r="I65" s="106">
        <f>SUM(D65/D139)*100</f>
        <v>7.0802691758819449</v>
      </c>
      <c r="J65" s="106">
        <f>SUM(E65/E139)*100</f>
        <v>12.697979848142598</v>
      </c>
      <c r="K65" s="107">
        <f>SUM(F65/F139)*100</f>
        <v>10.572914868874092</v>
      </c>
    </row>
    <row r="66" spans="1:11" ht="15" x14ac:dyDescent="0.25">
      <c r="A66" s="29"/>
      <c r="B66" s="97" t="s">
        <v>79</v>
      </c>
      <c r="C66" s="99"/>
      <c r="D66" s="109">
        <v>1210609</v>
      </c>
      <c r="E66" s="109">
        <v>455493</v>
      </c>
      <c r="F66" s="109">
        <v>507998</v>
      </c>
      <c r="G66" s="115">
        <f t="shared" si="0"/>
        <v>111.52707066848448</v>
      </c>
      <c r="H66" s="115">
        <f t="shared" si="1"/>
        <v>41.962185974166722</v>
      </c>
      <c r="I66" s="110">
        <f>SUM(D66/D139)*100</f>
        <v>3.6873265372627531</v>
      </c>
      <c r="J66" s="115">
        <f>SUM(E66/E139)*100</f>
        <v>6.6924013410279741</v>
      </c>
      <c r="K66" s="111">
        <f>SUM(F66/F139)*100</f>
        <v>5.7116874966058617</v>
      </c>
    </row>
    <row r="67" spans="1:11" ht="15" x14ac:dyDescent="0.25">
      <c r="A67" s="29"/>
      <c r="B67" s="97" t="s">
        <v>183</v>
      </c>
      <c r="C67" s="99"/>
      <c r="D67" s="109">
        <v>2660</v>
      </c>
      <c r="E67" s="109">
        <v>323</v>
      </c>
      <c r="F67" s="109">
        <v>2582</v>
      </c>
      <c r="G67" s="115">
        <f t="shared" si="0"/>
        <v>799.38080495356041</v>
      </c>
      <c r="H67" s="115">
        <f t="shared" si="1"/>
        <v>97.067669172932341</v>
      </c>
      <c r="I67" s="110">
        <f>SUM(D67/D139)*100</f>
        <v>8.1019458711433026E-3</v>
      </c>
      <c r="J67" s="115">
        <f>SUM(E67/E139)*100</f>
        <v>4.7457274494932655E-3</v>
      </c>
      <c r="K67" s="111">
        <f>SUM(F67/F139)*100</f>
        <v>2.9030777909039671E-2</v>
      </c>
    </row>
    <row r="68" spans="1:11" ht="15" x14ac:dyDescent="0.25">
      <c r="A68" s="29"/>
      <c r="B68" s="97" t="s">
        <v>197</v>
      </c>
      <c r="C68" s="99"/>
      <c r="D68" s="109">
        <v>1111298</v>
      </c>
      <c r="E68" s="109">
        <v>408424</v>
      </c>
      <c r="F68" s="109">
        <v>429776</v>
      </c>
      <c r="G68" s="115">
        <f t="shared" si="0"/>
        <v>105.22790041721348</v>
      </c>
      <c r="H68" s="115">
        <f t="shared" si="1"/>
        <v>38.673335145028609</v>
      </c>
      <c r="I68" s="110">
        <f>SUM(D68/D139)*100</f>
        <v>3.3848406927480488</v>
      </c>
      <c r="J68" s="138">
        <v>6.01</v>
      </c>
      <c r="K68" s="111">
        <f>SUM(F68/F139)*100</f>
        <v>4.8321965943591918</v>
      </c>
    </row>
    <row r="69" spans="1:11" ht="15" x14ac:dyDescent="0.25">
      <c r="A69" s="29"/>
      <c r="B69" s="98" t="s">
        <v>182</v>
      </c>
      <c r="C69" s="99" t="s">
        <v>181</v>
      </c>
      <c r="D69" s="85">
        <f>SUM(D70:D72)</f>
        <v>1030834</v>
      </c>
      <c r="E69" s="85">
        <f>SUM(E70:E72)</f>
        <v>249879</v>
      </c>
      <c r="F69" s="85">
        <f>SUM(F70:F72)</f>
        <v>263522</v>
      </c>
      <c r="G69" s="106">
        <f t="shared" si="0"/>
        <v>105.45984256380088</v>
      </c>
      <c r="H69" s="106">
        <f t="shared" si="1"/>
        <v>25.563960831714905</v>
      </c>
      <c r="I69" s="106">
        <f>SUM(D69/D139)*100</f>
        <v>3.1397598759902765</v>
      </c>
      <c r="J69" s="106">
        <f>SUM(E69/E139)*100</f>
        <v>3.6713858493867728</v>
      </c>
      <c r="K69" s="107">
        <f>SUM(F69/F139)*100</f>
        <v>2.9629158234492454</v>
      </c>
    </row>
    <row r="70" spans="1:11" ht="15" x14ac:dyDescent="0.25">
      <c r="A70" s="29"/>
      <c r="B70" s="97" t="s">
        <v>79</v>
      </c>
      <c r="C70" s="99"/>
      <c r="D70" s="109">
        <v>232005</v>
      </c>
      <c r="E70" s="109">
        <v>43958</v>
      </c>
      <c r="F70" s="109">
        <v>56994</v>
      </c>
      <c r="G70" s="115">
        <f t="shared" si="0"/>
        <v>129.65558032667545</v>
      </c>
      <c r="H70" s="115">
        <f t="shared" si="1"/>
        <v>24.565849873925131</v>
      </c>
      <c r="I70" s="110">
        <f>SUM(D70/D139)*100</f>
        <v>0.70665110971225631</v>
      </c>
      <c r="J70" s="115">
        <f>SUM(E70/E139)*100</f>
        <v>0.64585971277035581</v>
      </c>
      <c r="K70" s="111">
        <f>SUM(F70/F139)*100</f>
        <v>0.64081338348094763</v>
      </c>
    </row>
    <row r="71" spans="1:11" ht="15" x14ac:dyDescent="0.25">
      <c r="A71" s="29"/>
      <c r="B71" s="97" t="s">
        <v>183</v>
      </c>
      <c r="C71" s="99"/>
      <c r="D71" s="109">
        <v>4060</v>
      </c>
      <c r="E71" s="109">
        <v>627</v>
      </c>
      <c r="F71" s="109">
        <v>828</v>
      </c>
      <c r="G71" s="115">
        <f t="shared" si="0"/>
        <v>132.05741626794259</v>
      </c>
      <c r="H71" s="115">
        <f t="shared" si="1"/>
        <v>20.39408866995074</v>
      </c>
      <c r="I71" s="110">
        <f>SUM(D71/D139)*100</f>
        <v>1.2366127908587144E-2</v>
      </c>
      <c r="J71" s="115">
        <f>SUM(E71/E139)*100</f>
        <v>9.2122944607810446E-3</v>
      </c>
      <c r="K71" s="111">
        <f>SUM(F71/F139)*100</f>
        <v>9.309637532410861E-3</v>
      </c>
    </row>
    <row r="72" spans="1:11" ht="15" x14ac:dyDescent="0.25">
      <c r="A72" s="29"/>
      <c r="B72" s="97" t="s">
        <v>197</v>
      </c>
      <c r="C72" s="99"/>
      <c r="D72" s="109">
        <v>794769</v>
      </c>
      <c r="E72" s="109">
        <v>205294</v>
      </c>
      <c r="F72" s="109">
        <v>205700</v>
      </c>
      <c r="G72" s="115">
        <f t="shared" si="0"/>
        <v>100.1977651563124</v>
      </c>
      <c r="H72" s="115">
        <f t="shared" si="1"/>
        <v>25.881734189431143</v>
      </c>
      <c r="I72" s="110">
        <f>SUM(D72/D139)*100</f>
        <v>2.4207426383694326</v>
      </c>
      <c r="J72" s="138">
        <v>3.01</v>
      </c>
      <c r="K72" s="111">
        <f>SUM(F72/F139)*100</f>
        <v>2.3127928024358866</v>
      </c>
    </row>
    <row r="73" spans="1:11" ht="15" x14ac:dyDescent="0.25">
      <c r="A73" s="29"/>
      <c r="B73" s="98" t="s">
        <v>160</v>
      </c>
      <c r="C73" s="99" t="s">
        <v>161</v>
      </c>
      <c r="D73" s="85">
        <f>SUM(D74:D76)</f>
        <v>520285</v>
      </c>
      <c r="E73" s="85">
        <f>SUM(E74:E76)</f>
        <v>57639</v>
      </c>
      <c r="F73" s="85">
        <f>SUM(F74:F76)</f>
        <v>33928</v>
      </c>
      <c r="G73" s="106">
        <f t="shared" si="0"/>
        <v>58.862922673884</v>
      </c>
      <c r="H73" s="106">
        <f t="shared" si="1"/>
        <v>6.5210413523357396</v>
      </c>
      <c r="I73" s="106">
        <f>SUM(D73/D139)*100</f>
        <v>1.5847071081081929</v>
      </c>
      <c r="J73" s="106">
        <f>SUM(E73/E139)*100</f>
        <v>0.84686992093294822</v>
      </c>
      <c r="K73" s="107">
        <f>SUM(F73/F139)*100</f>
        <v>0.381470268357048</v>
      </c>
    </row>
    <row r="74" spans="1:11" ht="15" x14ac:dyDescent="0.25">
      <c r="A74" s="29"/>
      <c r="B74" s="97" t="s">
        <v>79</v>
      </c>
      <c r="C74" s="99"/>
      <c r="D74" s="109">
        <v>263105</v>
      </c>
      <c r="E74" s="109">
        <v>3041</v>
      </c>
      <c r="F74" s="109">
        <v>22325</v>
      </c>
      <c r="G74" s="115">
        <f t="shared" si="0"/>
        <v>734.1335087142387</v>
      </c>
      <c r="H74" s="115">
        <f t="shared" si="1"/>
        <v>8.4852055263107875</v>
      </c>
      <c r="I74" s="110">
        <f>SUM(D74/D139)*100</f>
        <v>0.80137686782975892</v>
      </c>
      <c r="J74" s="138">
        <v>0.05</v>
      </c>
      <c r="K74" s="111">
        <f>SUM(F74/F139)*100</f>
        <v>0.25101166414380738</v>
      </c>
    </row>
    <row r="75" spans="1:11" ht="15" x14ac:dyDescent="0.25">
      <c r="A75" s="29"/>
      <c r="B75" s="97" t="s">
        <v>183</v>
      </c>
      <c r="C75" s="99"/>
      <c r="D75" s="109"/>
      <c r="E75" s="109"/>
      <c r="F75" s="109"/>
      <c r="G75" s="115"/>
      <c r="H75" s="115"/>
      <c r="I75" s="110"/>
      <c r="J75" s="115">
        <f>SUM(E75/E139)*100</f>
        <v>0</v>
      </c>
      <c r="K75" s="111"/>
    </row>
    <row r="76" spans="1:11" ht="15" x14ac:dyDescent="0.25">
      <c r="A76" s="29"/>
      <c r="B76" s="97" t="s">
        <v>197</v>
      </c>
      <c r="C76" s="99"/>
      <c r="D76" s="109">
        <v>257180</v>
      </c>
      <c r="E76" s="109">
        <v>54598</v>
      </c>
      <c r="F76" s="109">
        <v>11603</v>
      </c>
      <c r="G76" s="115">
        <f t="shared" si="0"/>
        <v>21.251694201252793</v>
      </c>
      <c r="H76" s="115">
        <f t="shared" si="1"/>
        <v>4.5116260984524459</v>
      </c>
      <c r="I76" s="110">
        <f>SUM(D76/D139)*100</f>
        <v>0.78333024027843412</v>
      </c>
      <c r="J76" s="115">
        <f>SUM(E76/E139)*100</f>
        <v>0.80218955816542814</v>
      </c>
      <c r="K76" s="111">
        <f>SUM(F76/F139)*100</f>
        <v>0.13045860421324063</v>
      </c>
    </row>
    <row r="77" spans="1:11" ht="15" x14ac:dyDescent="0.25">
      <c r="A77" s="29"/>
      <c r="B77" s="98" t="s">
        <v>162</v>
      </c>
      <c r="C77" s="99" t="s">
        <v>163</v>
      </c>
      <c r="D77" s="85">
        <f>SUM(D78:D80)</f>
        <v>352681</v>
      </c>
      <c r="E77" s="85">
        <f>SUM(E78:E80)</f>
        <v>173626</v>
      </c>
      <c r="F77" s="85">
        <f>SUM(F78:F80)</f>
        <v>62520</v>
      </c>
      <c r="G77" s="106">
        <f t="shared" si="0"/>
        <v>36.008431916878806</v>
      </c>
      <c r="H77" s="106">
        <f t="shared" si="1"/>
        <v>17.727067803482466</v>
      </c>
      <c r="I77" s="106">
        <f>SUM(D77/D139)*100</f>
        <v>1.0742114179626658</v>
      </c>
      <c r="J77" s="106">
        <f>SUM(E77/E139)*100</f>
        <v>2.5510268549403023</v>
      </c>
      <c r="K77" s="107">
        <f>SUM(F77/F139)*100</f>
        <v>0.70294509483855927</v>
      </c>
    </row>
    <row r="78" spans="1:11" ht="15" x14ac:dyDescent="0.25">
      <c r="A78" s="29"/>
      <c r="B78" s="97" t="s">
        <v>79</v>
      </c>
      <c r="C78" s="99"/>
      <c r="D78" s="109">
        <v>581</v>
      </c>
      <c r="E78" s="109"/>
      <c r="F78" s="109">
        <v>324</v>
      </c>
      <c r="G78" s="115"/>
      <c r="H78" s="115">
        <f t="shared" si="1"/>
        <v>55.765920826161789</v>
      </c>
      <c r="I78" s="110"/>
      <c r="J78" s="115">
        <f>SUM(E78/E139)*100</f>
        <v>0</v>
      </c>
      <c r="K78" s="111">
        <f>SUM(F78/F139)*100</f>
        <v>3.6429016431172938E-3</v>
      </c>
    </row>
    <row r="79" spans="1:11" ht="15" x14ac:dyDescent="0.25">
      <c r="A79" s="29"/>
      <c r="B79" s="97" t="s">
        <v>183</v>
      </c>
      <c r="C79" s="99"/>
      <c r="D79" s="109"/>
      <c r="E79" s="109"/>
      <c r="F79" s="109"/>
      <c r="G79" s="115"/>
      <c r="H79" s="115"/>
      <c r="I79" s="110"/>
      <c r="J79" s="115">
        <f>SUM(E79/E139)*100</f>
        <v>0</v>
      </c>
      <c r="K79" s="111">
        <f>SUM(F79/F139)*100</f>
        <v>0</v>
      </c>
    </row>
    <row r="80" spans="1:11" ht="15" x14ac:dyDescent="0.25">
      <c r="A80" s="29"/>
      <c r="B80" s="97" t="s">
        <v>197</v>
      </c>
      <c r="C80" s="99"/>
      <c r="D80" s="109">
        <v>352100</v>
      </c>
      <c r="E80" s="109">
        <v>173626</v>
      </c>
      <c r="F80" s="109">
        <v>62196</v>
      </c>
      <c r="G80" s="115">
        <f t="shared" si="0"/>
        <v>35.821823920380588</v>
      </c>
      <c r="H80" s="115">
        <f t="shared" si="1"/>
        <v>17.664299914796931</v>
      </c>
      <c r="I80" s="110">
        <f>SUM(D80/D139)*100</f>
        <v>1.0724417824171266</v>
      </c>
      <c r="J80" s="115">
        <f>SUM(E80/E139)*100</f>
        <v>2.5510268549403023</v>
      </c>
      <c r="K80" s="111">
        <f>SUM(F80/F139)*100</f>
        <v>0.69930219319544207</v>
      </c>
    </row>
    <row r="81" spans="1:11" ht="15" x14ac:dyDescent="0.25">
      <c r="A81" s="29"/>
      <c r="B81" s="98" t="s">
        <v>164</v>
      </c>
      <c r="C81" s="99" t="s">
        <v>165</v>
      </c>
      <c r="D81" s="85">
        <f>SUM(D82:D84)</f>
        <v>69588</v>
      </c>
      <c r="E81" s="85">
        <f>SUM(E82:E84)</f>
        <v>14006</v>
      </c>
      <c r="F81" s="85">
        <f>SUM(F82:F84)</f>
        <v>14500</v>
      </c>
      <c r="G81" s="106">
        <f t="shared" si="0"/>
        <v>103.52705983150079</v>
      </c>
      <c r="H81" s="106">
        <f t="shared" si="1"/>
        <v>20.836925906765536</v>
      </c>
      <c r="I81" s="106">
        <f>SUM(D81/D139)*100</f>
        <v>0.21195421401545869</v>
      </c>
      <c r="J81" s="106">
        <f>SUM(E81/E139)*100</f>
        <v>0.2057853209213705</v>
      </c>
      <c r="K81" s="107">
        <f>SUM(F81/F139)*100</f>
        <v>0.16303109205308877</v>
      </c>
    </row>
    <row r="82" spans="1:11" ht="15" x14ac:dyDescent="0.25">
      <c r="A82" s="29"/>
      <c r="B82" s="97" t="s">
        <v>79</v>
      </c>
      <c r="C82" s="99"/>
      <c r="D82" s="109">
        <v>24947</v>
      </c>
      <c r="E82" s="109">
        <v>2322</v>
      </c>
      <c r="F82" s="109">
        <v>2396</v>
      </c>
      <c r="G82" s="115">
        <f t="shared" si="0"/>
        <v>103.18690783807062</v>
      </c>
      <c r="H82" s="115">
        <f t="shared" si="1"/>
        <v>9.6043612458411829</v>
      </c>
      <c r="I82" s="140">
        <v>7.0000000000000007E-2</v>
      </c>
      <c r="J82" s="115">
        <f>SUM(E82/E139)*100</f>
        <v>3.4116344079638886E-2</v>
      </c>
      <c r="K82" s="111">
        <f>SUM(F82/F139)*100</f>
        <v>2.6939482521324186E-2</v>
      </c>
    </row>
    <row r="83" spans="1:11" ht="15" x14ac:dyDescent="0.25">
      <c r="A83" s="29"/>
      <c r="B83" s="97" t="s">
        <v>183</v>
      </c>
      <c r="C83" s="99"/>
      <c r="D83" s="109">
        <v>2000</v>
      </c>
      <c r="E83" s="109">
        <v>131</v>
      </c>
      <c r="F83" s="109">
        <v>293</v>
      </c>
      <c r="G83" s="115">
        <f t="shared" si="0"/>
        <v>223.66412213740458</v>
      </c>
      <c r="H83" s="115">
        <f t="shared" si="1"/>
        <v>14.649999999999999</v>
      </c>
      <c r="I83" s="110">
        <f>SUM(D83/D139)*100</f>
        <v>6.0916886249197761E-3</v>
      </c>
      <c r="J83" s="115">
        <f>SUM(E83/E139)*100</f>
        <v>1.9247377581536153E-3</v>
      </c>
      <c r="K83" s="111">
        <f>SUM(F83/F139)*100</f>
        <v>3.2943524118313797E-3</v>
      </c>
    </row>
    <row r="84" spans="1:11" ht="15" x14ac:dyDescent="0.25">
      <c r="A84" s="29"/>
      <c r="B84" s="97" t="s">
        <v>197</v>
      </c>
      <c r="C84" s="99"/>
      <c r="D84" s="109">
        <v>42641</v>
      </c>
      <c r="E84" s="109">
        <v>11553</v>
      </c>
      <c r="F84" s="109">
        <v>11811</v>
      </c>
      <c r="G84" s="115">
        <f t="shared" ref="G84:G130" si="5">SUM(F84/E84)*100</f>
        <v>102.23318618540638</v>
      </c>
      <c r="H84" s="115">
        <f t="shared" ref="H84:H142" si="6">SUM(F84/D84)*100</f>
        <v>27.69869374545625</v>
      </c>
      <c r="I84" s="110">
        <f>SUM(D84/D139)*100</f>
        <v>0.12987784732760208</v>
      </c>
      <c r="J84" s="138">
        <v>0.18</v>
      </c>
      <c r="K84" s="111">
        <f>SUM(F84/F139)*100</f>
        <v>0.1327972571199332</v>
      </c>
    </row>
    <row r="85" spans="1:11" ht="15" x14ac:dyDescent="0.25">
      <c r="A85" s="29"/>
      <c r="B85" s="98" t="s">
        <v>166</v>
      </c>
      <c r="C85" s="99" t="s">
        <v>167</v>
      </c>
      <c r="D85" s="85">
        <f>SUM(D86)</f>
        <v>10000</v>
      </c>
      <c r="E85" s="85">
        <f>SUM(E86)</f>
        <v>727</v>
      </c>
      <c r="F85" s="85">
        <f>SUM(F86)</f>
        <v>5658</v>
      </c>
      <c r="G85" s="106">
        <f t="shared" si="5"/>
        <v>778.26685006877585</v>
      </c>
      <c r="H85" s="106">
        <f t="shared" si="6"/>
        <v>56.58</v>
      </c>
      <c r="I85" s="106">
        <f>SUM(D85/D139)*100</f>
        <v>3.0458443124598885E-2</v>
      </c>
      <c r="J85" s="106">
        <f>SUM(E85/E139)*100</f>
        <v>1.0681559925020444E-2</v>
      </c>
      <c r="K85" s="107">
        <f>SUM(F85/F139)*100</f>
        <v>6.3615856471474219E-2</v>
      </c>
    </row>
    <row r="86" spans="1:11" ht="15" x14ac:dyDescent="0.25">
      <c r="A86" s="29"/>
      <c r="B86" s="97" t="s">
        <v>197</v>
      </c>
      <c r="C86" s="99"/>
      <c r="D86" s="109">
        <v>10000</v>
      </c>
      <c r="E86" s="109">
        <v>727</v>
      </c>
      <c r="F86" s="109">
        <v>5658</v>
      </c>
      <c r="G86" s="115">
        <f t="shared" si="5"/>
        <v>778.26685006877585</v>
      </c>
      <c r="H86" s="115">
        <f t="shared" si="6"/>
        <v>56.58</v>
      </c>
      <c r="I86" s="110">
        <f>SUM(D86/D139)*100</f>
        <v>3.0458443124598885E-2</v>
      </c>
      <c r="J86" s="115">
        <f>SUM(E86/E139)*100</f>
        <v>1.0681559925020444E-2</v>
      </c>
      <c r="K86" s="111">
        <f>SUM(F86/F139)*100</f>
        <v>6.3615856471474219E-2</v>
      </c>
    </row>
    <row r="87" spans="1:11" ht="15" x14ac:dyDescent="0.25">
      <c r="A87" s="29"/>
      <c r="B87" s="98" t="s">
        <v>168</v>
      </c>
      <c r="C87" s="99" t="s">
        <v>169</v>
      </c>
      <c r="D87" s="85">
        <f>SUM(D88:D90)</f>
        <v>97890</v>
      </c>
      <c r="E87" s="85">
        <f>SUM(E88:E90)</f>
        <v>8229</v>
      </c>
      <c r="F87" s="85">
        <f>SUM(F88:F90)</f>
        <v>12058</v>
      </c>
      <c r="G87" s="106">
        <f t="shared" si="5"/>
        <v>146.53056264430674</v>
      </c>
      <c r="H87" s="106">
        <f t="shared" si="6"/>
        <v>12.317907855756461</v>
      </c>
      <c r="I87" s="106">
        <f>SUM(D87/D139)*100</f>
        <v>0.29815769974669848</v>
      </c>
      <c r="J87" s="106">
        <f>SUM(E87/E139)*100</f>
        <v>0.1209058550522603</v>
      </c>
      <c r="K87" s="107">
        <f>SUM(F87/F139)*100</f>
        <v>0.13557440744663066</v>
      </c>
    </row>
    <row r="88" spans="1:11" ht="15" x14ac:dyDescent="0.25">
      <c r="A88" s="29"/>
      <c r="B88" s="97" t="s">
        <v>79</v>
      </c>
      <c r="C88" s="99"/>
      <c r="D88" s="109">
        <v>6880</v>
      </c>
      <c r="E88" s="109"/>
      <c r="F88" s="109">
        <v>1600</v>
      </c>
      <c r="G88" s="115"/>
      <c r="H88" s="115">
        <f t="shared" si="6"/>
        <v>23.255813953488371</v>
      </c>
      <c r="I88" s="110">
        <f>SUM(D88/D139)*100</f>
        <v>2.0955408869724031E-2</v>
      </c>
      <c r="J88" s="115"/>
      <c r="K88" s="111">
        <f>SUM(F88/F139)*100</f>
        <v>1.7989637743789106E-2</v>
      </c>
    </row>
    <row r="89" spans="1:11" ht="15" x14ac:dyDescent="0.25">
      <c r="A89" s="29"/>
      <c r="B89" s="97" t="s">
        <v>183</v>
      </c>
      <c r="C89" s="99"/>
      <c r="D89" s="109"/>
      <c r="E89" s="109"/>
      <c r="F89" s="109"/>
      <c r="G89" s="115"/>
      <c r="H89" s="115"/>
      <c r="I89" s="110"/>
      <c r="J89" s="115"/>
      <c r="K89" s="111"/>
    </row>
    <row r="90" spans="1:11" ht="15" x14ac:dyDescent="0.25">
      <c r="A90" s="29"/>
      <c r="B90" s="97" t="s">
        <v>197</v>
      </c>
      <c r="C90" s="99"/>
      <c r="D90" s="109">
        <v>91010</v>
      </c>
      <c r="E90" s="109">
        <v>8229</v>
      </c>
      <c r="F90" s="109">
        <v>10458</v>
      </c>
      <c r="G90" s="115">
        <f t="shared" si="5"/>
        <v>127.08713087860006</v>
      </c>
      <c r="H90" s="115">
        <f t="shared" si="6"/>
        <v>11.49104494011647</v>
      </c>
      <c r="I90" s="110">
        <f>SUM(D90/D139)*100</f>
        <v>0.2772022908769744</v>
      </c>
      <c r="J90" s="115">
        <f>SUM(E90/E139)*100</f>
        <v>0.1209058550522603</v>
      </c>
      <c r="K90" s="111">
        <f>SUM(F90/F139)*100</f>
        <v>0.11758476970284155</v>
      </c>
    </row>
    <row r="91" spans="1:11" ht="15" x14ac:dyDescent="0.25">
      <c r="A91" s="29"/>
      <c r="B91" s="96" t="s">
        <v>230</v>
      </c>
      <c r="C91" s="99" t="s">
        <v>231</v>
      </c>
      <c r="D91" s="85">
        <f>SUM(D92)</f>
        <v>7856</v>
      </c>
      <c r="E91" s="85">
        <f>SUM(E92)</f>
        <v>0</v>
      </c>
      <c r="F91" s="85">
        <f>SUM(F92)</f>
        <v>0</v>
      </c>
      <c r="G91" s="115"/>
      <c r="H91" s="115"/>
      <c r="I91" s="106">
        <f>SUM(D91/D139)*100</f>
        <v>2.3928152918684883E-2</v>
      </c>
      <c r="J91" s="115"/>
      <c r="K91" s="111"/>
    </row>
    <row r="92" spans="1:11" ht="15" x14ac:dyDescent="0.25">
      <c r="A92" s="29"/>
      <c r="B92" s="97" t="s">
        <v>197</v>
      </c>
      <c r="C92" s="99"/>
      <c r="D92" s="109">
        <v>7856</v>
      </c>
      <c r="E92" s="109"/>
      <c r="F92" s="109"/>
      <c r="G92" s="115"/>
      <c r="H92" s="115"/>
      <c r="I92" s="110">
        <f>SUM(D92/D139)*100</f>
        <v>2.3928152918684883E-2</v>
      </c>
      <c r="J92" s="115"/>
      <c r="K92" s="111"/>
    </row>
    <row r="93" spans="1:11" ht="15" x14ac:dyDescent="0.25">
      <c r="A93" s="29"/>
      <c r="B93" s="98" t="s">
        <v>170</v>
      </c>
      <c r="C93" s="99" t="s">
        <v>171</v>
      </c>
      <c r="D93" s="85">
        <f>SUM(D94:D96)</f>
        <v>43711</v>
      </c>
      <c r="E93" s="85">
        <f>SUM(E94:E96)</f>
        <v>882</v>
      </c>
      <c r="F93" s="85">
        <f>SUM(F94:F96)</f>
        <v>29621</v>
      </c>
      <c r="G93" s="106">
        <f t="shared" si="5"/>
        <v>3358.3900226757373</v>
      </c>
      <c r="H93" s="106">
        <f t="shared" si="6"/>
        <v>67.765551005467728</v>
      </c>
      <c r="I93" s="106">
        <f>SUM(D93/D139)*100</f>
        <v>0.13313690074193416</v>
      </c>
      <c r="J93" s="106">
        <f>SUM(E93/E139)*100</f>
        <v>1.2958921394591516E-2</v>
      </c>
      <c r="K93" s="107">
        <f>SUM(F93/F139)*100</f>
        <v>0.3330444122554857</v>
      </c>
    </row>
    <row r="94" spans="1:11" ht="15" x14ac:dyDescent="0.25">
      <c r="A94" s="29"/>
      <c r="B94" s="97" t="s">
        <v>79</v>
      </c>
      <c r="C94" s="99"/>
      <c r="D94" s="109">
        <v>8125</v>
      </c>
      <c r="E94" s="109">
        <v>392</v>
      </c>
      <c r="F94" s="109">
        <v>714</v>
      </c>
      <c r="G94" s="115">
        <f t="shared" si="5"/>
        <v>182.14285714285714</v>
      </c>
      <c r="H94" s="115">
        <f t="shared" si="6"/>
        <v>8.787692307692307</v>
      </c>
      <c r="I94" s="111">
        <f>SUM(D94/D139)*100</f>
        <v>2.474748503873659E-2</v>
      </c>
      <c r="J94" s="138"/>
      <c r="K94" s="111">
        <f>SUM(F94/F139)*100</f>
        <v>8.0278758431658881E-3</v>
      </c>
    </row>
    <row r="95" spans="1:11" ht="15" x14ac:dyDescent="0.25">
      <c r="A95" s="29"/>
      <c r="B95" s="97" t="s">
        <v>183</v>
      </c>
      <c r="C95" s="99"/>
      <c r="D95" s="109">
        <v>50</v>
      </c>
      <c r="E95" s="109"/>
      <c r="F95" s="109"/>
      <c r="G95" s="115"/>
      <c r="H95" s="115"/>
      <c r="I95" s="110"/>
      <c r="J95" s="115"/>
      <c r="K95" s="111"/>
    </row>
    <row r="96" spans="1:11" ht="15" x14ac:dyDescent="0.25">
      <c r="A96" s="29"/>
      <c r="B96" s="97" t="s">
        <v>197</v>
      </c>
      <c r="C96" s="99"/>
      <c r="D96" s="109">
        <v>35536</v>
      </c>
      <c r="E96" s="109">
        <v>490</v>
      </c>
      <c r="F96" s="109">
        <v>28907</v>
      </c>
      <c r="G96" s="115">
        <f t="shared" si="5"/>
        <v>5899.3877551020414</v>
      </c>
      <c r="H96" s="115">
        <f t="shared" si="6"/>
        <v>81.345677622692477</v>
      </c>
      <c r="I96" s="111">
        <f>SUM(D96/D139)*100</f>
        <v>0.10823712348757457</v>
      </c>
      <c r="J96" s="115">
        <f>SUM(E96/E139)*100</f>
        <v>7.1994007747730642E-3</v>
      </c>
      <c r="K96" s="111">
        <f>SUM(F96/F139)*100</f>
        <v>0.32501653641231981</v>
      </c>
    </row>
    <row r="97" spans="1:11" ht="15" x14ac:dyDescent="0.25">
      <c r="A97" s="29"/>
      <c r="B97" s="98" t="s">
        <v>173</v>
      </c>
      <c r="C97" s="99" t="s">
        <v>172</v>
      </c>
      <c r="D97" s="85">
        <f>SUM(D98:D100)</f>
        <v>5301352</v>
      </c>
      <c r="E97" s="85">
        <f>SUM(E98:E100)</f>
        <v>1298801</v>
      </c>
      <c r="F97" s="85">
        <f>SUM(F98:F100)</f>
        <v>1450470</v>
      </c>
      <c r="G97" s="106">
        <f t="shared" si="5"/>
        <v>111.67761650938057</v>
      </c>
      <c r="H97" s="106">
        <f t="shared" si="6"/>
        <v>27.360379012749952</v>
      </c>
      <c r="I97" s="106">
        <f>SUM(D97/D139)*100</f>
        <v>16.147092837547852</v>
      </c>
      <c r="J97" s="106">
        <f>SUM(E97/E139)*100</f>
        <v>19.082834542195982</v>
      </c>
      <c r="K97" s="107">
        <f>SUM(F97/F139)*100</f>
        <v>16.308393661396114</v>
      </c>
    </row>
    <row r="98" spans="1:11" ht="15" x14ac:dyDescent="0.25">
      <c r="A98" s="29"/>
      <c r="B98" s="97" t="s">
        <v>79</v>
      </c>
      <c r="C98" s="99"/>
      <c r="D98" s="109">
        <v>300181</v>
      </c>
      <c r="E98" s="109">
        <v>27606</v>
      </c>
      <c r="F98" s="109">
        <v>54136</v>
      </c>
      <c r="G98" s="115">
        <f t="shared" si="5"/>
        <v>196.10229660218792</v>
      </c>
      <c r="H98" s="115">
        <f t="shared" si="6"/>
        <v>18.03445254696333</v>
      </c>
      <c r="I98" s="140">
        <v>0.92</v>
      </c>
      <c r="J98" s="138">
        <v>0.4</v>
      </c>
      <c r="K98" s="111">
        <f>SUM(F98/F139)*100</f>
        <v>0.60867939306110441</v>
      </c>
    </row>
    <row r="99" spans="1:11" ht="15" x14ac:dyDescent="0.25">
      <c r="A99" s="29"/>
      <c r="B99" s="97" t="s">
        <v>183</v>
      </c>
      <c r="C99" s="99"/>
      <c r="D99" s="109">
        <v>239900</v>
      </c>
      <c r="E99" s="109"/>
      <c r="F99" s="109"/>
      <c r="G99" s="115"/>
      <c r="H99" s="115">
        <f t="shared" si="6"/>
        <v>0</v>
      </c>
      <c r="I99" s="110">
        <f>SUM(D99/D139)*100</f>
        <v>0.73069805055912718</v>
      </c>
      <c r="J99" s="115">
        <f>SUM(E99/E139)*100</f>
        <v>0</v>
      </c>
      <c r="K99" s="111"/>
    </row>
    <row r="100" spans="1:11" ht="15" x14ac:dyDescent="0.25">
      <c r="A100" s="29"/>
      <c r="B100" s="97" t="s">
        <v>197</v>
      </c>
      <c r="C100" s="99"/>
      <c r="D100" s="109">
        <v>4761271</v>
      </c>
      <c r="E100" s="109">
        <v>1271195</v>
      </c>
      <c r="F100" s="109">
        <v>1396334</v>
      </c>
      <c r="G100" s="115">
        <f t="shared" si="5"/>
        <v>109.84420171570845</v>
      </c>
      <c r="H100" s="115">
        <f t="shared" si="6"/>
        <v>29.326917119399422</v>
      </c>
      <c r="I100" s="110">
        <f>SUM(D100/D139)*100</f>
        <v>14.502090195430203</v>
      </c>
      <c r="J100" s="115">
        <f>SUM(E100/E139)*100</f>
        <v>18.677229118138055</v>
      </c>
      <c r="K100" s="111">
        <f>SUM(F100/F139)*100</f>
        <v>15.699714268335011</v>
      </c>
    </row>
    <row r="101" spans="1:11" ht="15.75" x14ac:dyDescent="0.25">
      <c r="A101" s="29">
        <v>9</v>
      </c>
      <c r="B101" s="96" t="s">
        <v>135</v>
      </c>
      <c r="C101" s="31" t="s">
        <v>131</v>
      </c>
      <c r="D101" s="85">
        <f>SUM(D102)</f>
        <v>198072</v>
      </c>
      <c r="E101" s="85">
        <f>SUM(E102)</f>
        <v>72888</v>
      </c>
      <c r="F101" s="85">
        <f>SUM(F102)</f>
        <v>52884</v>
      </c>
      <c r="G101" s="106">
        <f t="shared" si="5"/>
        <v>72.555153111623312</v>
      </c>
      <c r="H101" s="106">
        <f t="shared" si="6"/>
        <v>26.699382042893493</v>
      </c>
      <c r="I101" s="106">
        <f>SUM(D101/D139)*100</f>
        <v>0.60329647465755498</v>
      </c>
      <c r="J101" s="106">
        <f>SUM(E101/E139)*100</f>
        <v>1.0709182115748144</v>
      </c>
      <c r="K101" s="107">
        <f>SUM(F101/F139)*100</f>
        <v>0.59460250152658944</v>
      </c>
    </row>
    <row r="102" spans="1:11" ht="15.75" x14ac:dyDescent="0.25">
      <c r="A102" s="29"/>
      <c r="B102" s="97" t="s">
        <v>79</v>
      </c>
      <c r="C102" s="31"/>
      <c r="D102" s="109">
        <v>198072</v>
      </c>
      <c r="E102" s="109">
        <v>72888</v>
      </c>
      <c r="F102" s="109">
        <v>52884</v>
      </c>
      <c r="G102" s="115">
        <f t="shared" si="5"/>
        <v>72.555153111623312</v>
      </c>
      <c r="H102" s="115">
        <f t="shared" si="6"/>
        <v>26.699382042893493</v>
      </c>
      <c r="I102" s="110">
        <f>SUM(D102/D139)*100</f>
        <v>0.60329647465755498</v>
      </c>
      <c r="J102" s="115">
        <f>SUM(E102/E139)*100</f>
        <v>1.0709182115748144</v>
      </c>
      <c r="K102" s="111">
        <f>SUM(F102/F139)*100</f>
        <v>0.59460250152658944</v>
      </c>
    </row>
    <row r="103" spans="1:11" ht="15.75" x14ac:dyDescent="0.25">
      <c r="A103" s="29">
        <v>10</v>
      </c>
      <c r="B103" s="96" t="s">
        <v>174</v>
      </c>
      <c r="C103" s="31" t="s">
        <v>136</v>
      </c>
      <c r="D103" s="85">
        <f>SUM(D104)</f>
        <v>8657</v>
      </c>
      <c r="E103" s="85">
        <f>SUM(E104)</f>
        <v>2628</v>
      </c>
      <c r="F103" s="85">
        <f>SUM(F104)</f>
        <v>3056</v>
      </c>
      <c r="G103" s="106">
        <f t="shared" si="5"/>
        <v>116.28614916286149</v>
      </c>
      <c r="H103" s="106">
        <f t="shared" si="6"/>
        <v>35.300912556312809</v>
      </c>
      <c r="I103" s="106">
        <f>SUM(D103/D139)*100</f>
        <v>2.6367874212965253E-2</v>
      </c>
      <c r="J103" s="106">
        <f>SUM(E103/E139)*100</f>
        <v>3.8612296400211452E-2</v>
      </c>
      <c r="K103" s="107">
        <f>SUM(F103/F139)*100</f>
        <v>3.4360208090637188E-2</v>
      </c>
    </row>
    <row r="104" spans="1:11" ht="15.75" x14ac:dyDescent="0.25">
      <c r="A104" s="67"/>
      <c r="B104" s="97" t="s">
        <v>197</v>
      </c>
      <c r="C104" s="31"/>
      <c r="D104" s="109">
        <v>8657</v>
      </c>
      <c r="E104" s="109">
        <v>2628</v>
      </c>
      <c r="F104" s="109">
        <v>3056</v>
      </c>
      <c r="G104" s="115">
        <f t="shared" si="5"/>
        <v>116.28614916286149</v>
      </c>
      <c r="H104" s="115">
        <f t="shared" si="6"/>
        <v>35.300912556312809</v>
      </c>
      <c r="I104" s="110">
        <f>SUM(D104/D139)*100</f>
        <v>2.6367874212965253E-2</v>
      </c>
      <c r="J104" s="115">
        <f>SUM(E104/E139)*100</f>
        <v>3.8612296400211452E-2</v>
      </c>
      <c r="K104" s="111">
        <f>SUM(F104/F139)*100</f>
        <v>3.4360208090637188E-2</v>
      </c>
    </row>
    <row r="105" spans="1:11" ht="15.75" x14ac:dyDescent="0.25">
      <c r="A105" s="67">
        <v>11</v>
      </c>
      <c r="B105" s="100" t="s">
        <v>175</v>
      </c>
      <c r="C105" s="31" t="s">
        <v>137</v>
      </c>
      <c r="D105" s="85">
        <f>SUM(D106:D108)</f>
        <v>3027708</v>
      </c>
      <c r="E105" s="85">
        <f>SUM(E106:E108)</f>
        <v>396165</v>
      </c>
      <c r="F105" s="85">
        <f>SUM(F106:F108)</f>
        <v>926015</v>
      </c>
      <c r="G105" s="106">
        <f t="shared" si="5"/>
        <v>233.74477805964688</v>
      </c>
      <c r="H105" s="106">
        <f t="shared" si="6"/>
        <v>30.584686502132968</v>
      </c>
      <c r="I105" s="106">
        <f>SUM(D105/D139)*100</f>
        <v>9.2219271915893035</v>
      </c>
      <c r="J105" s="106">
        <f>SUM(E105/E139)*100</f>
        <v>5.8207155264040233</v>
      </c>
      <c r="K105" s="107">
        <f>SUM(F105/F139)*100</f>
        <v>10.411671497071794</v>
      </c>
    </row>
    <row r="106" spans="1:11" ht="15.75" x14ac:dyDescent="0.25">
      <c r="A106" s="67"/>
      <c r="B106" s="97" t="s">
        <v>79</v>
      </c>
      <c r="C106" s="31"/>
      <c r="D106" s="109">
        <v>2886708</v>
      </c>
      <c r="E106" s="109">
        <v>396165</v>
      </c>
      <c r="F106" s="109">
        <v>866015</v>
      </c>
      <c r="G106" s="115">
        <f t="shared" si="5"/>
        <v>218.59957341006907</v>
      </c>
      <c r="H106" s="115">
        <f t="shared" si="6"/>
        <v>30.000090067994407</v>
      </c>
      <c r="I106" s="110">
        <f>SUM(D106/D139)*100</f>
        <v>8.7924631435324585</v>
      </c>
      <c r="J106" s="115">
        <f>SUM(E106/E139)*100</f>
        <v>5.8207155264040233</v>
      </c>
      <c r="K106" s="111">
        <f>SUM(F106/F139)*100</f>
        <v>9.7370600816797026</v>
      </c>
    </row>
    <row r="107" spans="1:11" ht="15.75" x14ac:dyDescent="0.25">
      <c r="A107" s="67"/>
      <c r="B107" s="97" t="s">
        <v>183</v>
      </c>
      <c r="C107" s="31"/>
      <c r="D107" s="109"/>
      <c r="E107" s="109"/>
      <c r="F107" s="109"/>
      <c r="G107" s="115"/>
      <c r="H107" s="115"/>
      <c r="I107" s="110"/>
      <c r="J107" s="115">
        <f>SUM(E107/E139)*100</f>
        <v>0</v>
      </c>
      <c r="K107" s="111">
        <f>SUM(F107/F139)*100</f>
        <v>0</v>
      </c>
    </row>
    <row r="108" spans="1:11" ht="15.75" x14ac:dyDescent="0.25">
      <c r="A108" s="67"/>
      <c r="B108" s="97" t="s">
        <v>197</v>
      </c>
      <c r="C108" s="31"/>
      <c r="D108" s="109">
        <v>141000</v>
      </c>
      <c r="E108" s="109"/>
      <c r="F108" s="109">
        <v>60000</v>
      </c>
      <c r="G108" s="115"/>
      <c r="H108" s="115">
        <f t="shared" si="6"/>
        <v>42.553191489361701</v>
      </c>
      <c r="I108" s="110">
        <f>SUM(D108/D139)*100</f>
        <v>0.42946404805684424</v>
      </c>
      <c r="J108" s="115">
        <f>SUM(E108/E139)*100</f>
        <v>0</v>
      </c>
      <c r="K108" s="139">
        <v>0.66</v>
      </c>
    </row>
    <row r="109" spans="1:11" ht="15.75" x14ac:dyDescent="0.25">
      <c r="A109" s="29">
        <v>12</v>
      </c>
      <c r="B109" s="96" t="s">
        <v>176</v>
      </c>
      <c r="C109" s="31" t="s">
        <v>138</v>
      </c>
      <c r="D109" s="85">
        <f>SUM(D110:D111)</f>
        <v>352145</v>
      </c>
      <c r="E109" s="85">
        <f>SUM(E110:E111)</f>
        <v>78035</v>
      </c>
      <c r="F109" s="85">
        <f>SUM(F110:F112)</f>
        <v>71111</v>
      </c>
      <c r="G109" s="106">
        <f t="shared" si="5"/>
        <v>91.127058371243677</v>
      </c>
      <c r="H109" s="106">
        <f t="shared" si="6"/>
        <v>20.193670221073706</v>
      </c>
      <c r="I109" s="106">
        <f>SUM(D109/D139)*100</f>
        <v>1.0725788454111873</v>
      </c>
      <c r="J109" s="106">
        <f>SUM(E109/E139)*100</f>
        <v>1.1465413050192166</v>
      </c>
      <c r="K109" s="107">
        <f>SUM(F109/F139)*100</f>
        <v>0.79953820599911685</v>
      </c>
    </row>
    <row r="110" spans="1:11" ht="15.75" x14ac:dyDescent="0.25">
      <c r="A110" s="29"/>
      <c r="B110" s="97" t="s">
        <v>79</v>
      </c>
      <c r="C110" s="31"/>
      <c r="D110" s="109">
        <v>337145</v>
      </c>
      <c r="E110" s="109">
        <v>78035</v>
      </c>
      <c r="F110" s="109">
        <v>71111</v>
      </c>
      <c r="G110" s="115">
        <f t="shared" si="5"/>
        <v>91.127058371243677</v>
      </c>
      <c r="H110" s="115">
        <f t="shared" si="6"/>
        <v>21.092111702679855</v>
      </c>
      <c r="I110" s="140">
        <v>1.02</v>
      </c>
      <c r="J110" s="115">
        <f>SUM(E110/E139)*100</f>
        <v>1.1465413050192166</v>
      </c>
      <c r="K110" s="111">
        <f>SUM(F110/F139)*100</f>
        <v>0.79953820599911685</v>
      </c>
    </row>
    <row r="111" spans="1:11" ht="15.75" x14ac:dyDescent="0.25">
      <c r="A111" s="29"/>
      <c r="B111" s="97" t="s">
        <v>183</v>
      </c>
      <c r="C111" s="31"/>
      <c r="D111" s="109">
        <v>15000</v>
      </c>
      <c r="E111" s="109"/>
      <c r="F111" s="109"/>
      <c r="G111" s="115"/>
      <c r="H111" s="115">
        <f t="shared" si="6"/>
        <v>0</v>
      </c>
      <c r="I111" s="110">
        <f>SUM(D111/D139)*100</f>
        <v>4.5687664686898326E-2</v>
      </c>
      <c r="J111" s="115"/>
      <c r="K111" s="111"/>
    </row>
    <row r="112" spans="1:11" ht="15.75" x14ac:dyDescent="0.25">
      <c r="A112" s="29"/>
      <c r="B112" s="97" t="s">
        <v>197</v>
      </c>
      <c r="C112" s="31"/>
      <c r="F112" s="109"/>
      <c r="G112" s="115"/>
      <c r="H112" s="115"/>
      <c r="I112" s="110"/>
      <c r="J112" s="115"/>
      <c r="K112" s="111"/>
    </row>
    <row r="113" spans="1:11" ht="15.75" x14ac:dyDescent="0.25">
      <c r="A113" s="29">
        <v>13</v>
      </c>
      <c r="B113" s="96" t="s">
        <v>185</v>
      </c>
      <c r="C113" s="31" t="s">
        <v>186</v>
      </c>
      <c r="D113" s="85"/>
      <c r="E113" s="85"/>
      <c r="F113" s="85"/>
      <c r="G113" s="115"/>
      <c r="H113" s="115"/>
      <c r="I113" s="106"/>
      <c r="J113" s="115"/>
      <c r="K113" s="111"/>
    </row>
    <row r="114" spans="1:11" ht="15.75" x14ac:dyDescent="0.25">
      <c r="A114" s="29"/>
      <c r="B114" s="97" t="s">
        <v>197</v>
      </c>
      <c r="C114" s="31"/>
      <c r="D114" s="109"/>
      <c r="E114" s="109"/>
      <c r="F114" s="109"/>
      <c r="G114" s="115"/>
      <c r="H114" s="115"/>
      <c r="I114" s="110"/>
      <c r="J114" s="115"/>
      <c r="K114" s="111"/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4312464</v>
      </c>
      <c r="E115" s="85">
        <f>SUM(E116:E118)</f>
        <v>225991</v>
      </c>
      <c r="F115" s="85">
        <f>SUM(F116:F118)</f>
        <v>1351598</v>
      </c>
      <c r="G115" s="106">
        <f t="shared" si="5"/>
        <v>598.07602957639904</v>
      </c>
      <c r="H115" s="106">
        <f t="shared" si="6"/>
        <v>31.341664533315523</v>
      </c>
      <c r="I115" s="106">
        <f>SUM(D115/D139)*100</f>
        <v>13.13509394708802</v>
      </c>
      <c r="J115" s="106">
        <f>SUM(E115/E139)*100</f>
        <v>3.320407715289265</v>
      </c>
      <c r="K115" s="107">
        <f>SUM(F115/F139)*100</f>
        <v>15.196723997018669</v>
      </c>
    </row>
    <row r="116" spans="1:11" ht="15.75" x14ac:dyDescent="0.25">
      <c r="A116" s="29"/>
      <c r="B116" s="97" t="s">
        <v>79</v>
      </c>
      <c r="C116" s="31"/>
      <c r="D116" s="112">
        <f t="shared" ref="D116:F118" si="7">SUM(D120+D124+D128+D132+D136)</f>
        <v>2000</v>
      </c>
      <c r="E116" s="112">
        <f>SUM(E120+E124+E128+E132+E136)</f>
        <v>0</v>
      </c>
      <c r="F116" s="112">
        <f t="shared" si="7"/>
        <v>0</v>
      </c>
      <c r="G116" s="115"/>
      <c r="H116" s="115"/>
      <c r="I116" s="115">
        <f>SUM(D116/D139)*100</f>
        <v>6.0916886249197761E-3</v>
      </c>
      <c r="J116" s="115"/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7"/>
        <v>406660</v>
      </c>
      <c r="E117" s="112">
        <f>SUM(E121+E125+E129+E133+E137)</f>
        <v>0</v>
      </c>
      <c r="F117" s="112">
        <f t="shared" si="7"/>
        <v>20242</v>
      </c>
      <c r="G117" s="115"/>
      <c r="H117" s="115">
        <f t="shared" si="6"/>
        <v>4.9776225839767863</v>
      </c>
      <c r="I117" s="110">
        <f>SUM(D117/D139)*100</f>
        <v>1.2386230481049381</v>
      </c>
      <c r="J117" s="115"/>
      <c r="K117" s="111">
        <f>SUM(F117/F139)*100</f>
        <v>0.22759140450611193</v>
      </c>
    </row>
    <row r="118" spans="1:11" ht="15.75" x14ac:dyDescent="0.25">
      <c r="A118" s="29"/>
      <c r="B118" s="97" t="s">
        <v>197</v>
      </c>
      <c r="C118" s="31"/>
      <c r="D118" s="112">
        <f t="shared" si="7"/>
        <v>3903804</v>
      </c>
      <c r="E118" s="112">
        <f>SUM(E122+E126+E130+E134+E138)</f>
        <v>225991</v>
      </c>
      <c r="F118" s="112">
        <f t="shared" si="7"/>
        <v>1331356</v>
      </c>
      <c r="G118" s="115">
        <f t="shared" si="5"/>
        <v>589.11903571381163</v>
      </c>
      <c r="H118" s="115">
        <f t="shared" si="6"/>
        <v>34.104068749353196</v>
      </c>
      <c r="I118" s="110">
        <f>SUM(D118/D139)*100</f>
        <v>11.89037921035816</v>
      </c>
      <c r="J118" s="115">
        <f>SUM(E118/E139)*100</f>
        <v>3.320407715289265</v>
      </c>
      <c r="K118" s="111">
        <f>SUM(F118/F139)*100</f>
        <v>14.969132592512555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282947</v>
      </c>
      <c r="E119" s="85">
        <f>SUM(E120:E122)</f>
        <v>10933</v>
      </c>
      <c r="F119" s="85">
        <f>SUM(F120:F122)</f>
        <v>39875</v>
      </c>
      <c r="G119" s="106">
        <f t="shared" si="5"/>
        <v>364.72148541114058</v>
      </c>
      <c r="H119" s="106">
        <f t="shared" si="6"/>
        <v>14.092745284452565</v>
      </c>
      <c r="I119" s="106">
        <f>SUM(D119/D139)*100</f>
        <v>0.86181251067758791</v>
      </c>
      <c r="J119" s="106">
        <f>SUM(E119/E139)*100</f>
        <v>0.1606347932052937</v>
      </c>
      <c r="K119" s="107">
        <f>SUM(F119/F139)*100</f>
        <v>0.44833550314599413</v>
      </c>
    </row>
    <row r="120" spans="1:11" ht="15.75" x14ac:dyDescent="0.25">
      <c r="A120" s="29"/>
      <c r="B120" s="97" t="s">
        <v>79</v>
      </c>
      <c r="C120" s="31"/>
      <c r="D120" s="109"/>
      <c r="E120" s="109"/>
      <c r="F120" s="109"/>
      <c r="G120" s="115"/>
      <c r="H120" s="115"/>
      <c r="I120" s="110"/>
      <c r="J120" s="115"/>
      <c r="K120" s="111"/>
    </row>
    <row r="121" spans="1:11" ht="15.75" x14ac:dyDescent="0.25">
      <c r="A121" s="29"/>
      <c r="B121" s="97" t="s">
        <v>183</v>
      </c>
      <c r="C121" s="31"/>
      <c r="D121" s="109">
        <v>173500</v>
      </c>
      <c r="E121" s="109"/>
      <c r="F121" s="109">
        <v>18480</v>
      </c>
      <c r="G121" s="115"/>
      <c r="H121" s="115">
        <f t="shared" si="6"/>
        <v>10.651296829971182</v>
      </c>
      <c r="I121" s="111">
        <f>SUM(D121/D139)*100</f>
        <v>0.52845398821179057</v>
      </c>
      <c r="J121" s="115"/>
      <c r="K121" s="111">
        <f>SUM(F121/F139)*100</f>
        <v>0.20778031594076415</v>
      </c>
    </row>
    <row r="122" spans="1:11" ht="15.75" x14ac:dyDescent="0.25">
      <c r="A122" s="29"/>
      <c r="B122" s="97" t="s">
        <v>197</v>
      </c>
      <c r="C122" s="31"/>
      <c r="D122" s="109">
        <v>109447</v>
      </c>
      <c r="E122" s="109">
        <v>10933</v>
      </c>
      <c r="F122" s="109">
        <v>21395</v>
      </c>
      <c r="G122" s="115">
        <f t="shared" si="5"/>
        <v>195.69194182749473</v>
      </c>
      <c r="H122" s="115">
        <f t="shared" si="6"/>
        <v>19.548274507295769</v>
      </c>
      <c r="I122" s="110">
        <f>SUM(D122/D139)*100</f>
        <v>0.33335852246579739</v>
      </c>
      <c r="J122" s="115">
        <f>SUM(E122/E139)*100</f>
        <v>0.1606347932052937</v>
      </c>
      <c r="K122" s="111">
        <f>SUM(F122/F139)*100</f>
        <v>0.24055518720522995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3666017</v>
      </c>
      <c r="E123" s="85">
        <f>SUM(E124:E126)</f>
        <v>211692</v>
      </c>
      <c r="F123" s="85">
        <f>SUM(F124:F126)</f>
        <v>1304806</v>
      </c>
      <c r="G123" s="106">
        <f t="shared" si="5"/>
        <v>616.3700092587344</v>
      </c>
      <c r="H123" s="106">
        <f t="shared" si="6"/>
        <v>35.591924423700164</v>
      </c>
      <c r="I123" s="106">
        <f>SUM(D123/D139)*100</f>
        <v>11.166117028831261</v>
      </c>
      <c r="J123" s="106">
        <f>SUM(E123/E139)*100</f>
        <v>3.1103174465576728</v>
      </c>
      <c r="K123" s="107">
        <f>SUM(F123/F139)*100</f>
        <v>14.670617041201556</v>
      </c>
    </row>
    <row r="124" spans="1:11" ht="15.75" x14ac:dyDescent="0.25">
      <c r="A124" s="78"/>
      <c r="B124" s="97" t="s">
        <v>79</v>
      </c>
      <c r="C124" s="31"/>
      <c r="D124" s="109">
        <v>2000</v>
      </c>
      <c r="E124" s="109"/>
      <c r="F124" s="109"/>
      <c r="G124" s="115"/>
      <c r="H124" s="115">
        <f t="shared" si="6"/>
        <v>0</v>
      </c>
      <c r="I124" s="115">
        <f>SUM(D124/D139)*100</f>
        <v>6.0916886249197761E-3</v>
      </c>
      <c r="J124" s="115"/>
      <c r="K124" s="111"/>
    </row>
    <row r="125" spans="1:11" ht="15.75" x14ac:dyDescent="0.25">
      <c r="A125" s="78"/>
      <c r="B125" s="97" t="s">
        <v>183</v>
      </c>
      <c r="C125" s="31"/>
      <c r="D125" s="109">
        <v>193160</v>
      </c>
      <c r="E125" s="109"/>
      <c r="F125" s="109">
        <v>1762</v>
      </c>
      <c r="G125" s="115"/>
      <c r="H125" s="115">
        <f t="shared" si="6"/>
        <v>0.91219714226547943</v>
      </c>
      <c r="I125" s="110">
        <f>SUM(D125/D139)*100</f>
        <v>0.58833528739475205</v>
      </c>
      <c r="J125" s="115"/>
      <c r="K125" s="111">
        <f>SUM(F125/F139)*100</f>
        <v>1.9811088565347752E-2</v>
      </c>
    </row>
    <row r="126" spans="1:11" ht="15.75" x14ac:dyDescent="0.25">
      <c r="A126" s="29"/>
      <c r="B126" s="97" t="s">
        <v>197</v>
      </c>
      <c r="C126" s="31"/>
      <c r="D126" s="109">
        <v>3470857</v>
      </c>
      <c r="E126" s="109">
        <v>211692</v>
      </c>
      <c r="F126" s="109">
        <v>1303044</v>
      </c>
      <c r="G126" s="115">
        <f t="shared" si="5"/>
        <v>615.53766793265686</v>
      </c>
      <c r="H126" s="115">
        <f t="shared" si="6"/>
        <v>37.542428282121676</v>
      </c>
      <c r="I126" s="110">
        <f>SUM(D126/D139)*100</f>
        <v>10.57169005281159</v>
      </c>
      <c r="J126" s="115">
        <f>SUM(E126/E139)*100</f>
        <v>3.1103174465576728</v>
      </c>
      <c r="K126" s="111">
        <f>SUM(F126/F139)*100</f>
        <v>14.650805952636206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254000</v>
      </c>
      <c r="E127" s="85">
        <f>SUM(E128:E130)</f>
        <v>2214</v>
      </c>
      <c r="F127" s="85">
        <f>SUM(F128:F130)</f>
        <v>6917</v>
      </c>
      <c r="G127" s="106">
        <f t="shared" si="5"/>
        <v>312.42095754290875</v>
      </c>
      <c r="H127" s="106">
        <f t="shared" si="6"/>
        <v>2.7232283464566929</v>
      </c>
      <c r="I127" s="106">
        <f>SUM(D127/D139)*100</f>
        <v>0.77364445536481152</v>
      </c>
      <c r="J127" s="106">
        <f>SUM(E127/E139)*100</f>
        <v>3.2529537378260337E-2</v>
      </c>
      <c r="K127" s="107">
        <f>SUM(F127/F139)*100</f>
        <v>7.7771452671118277E-2</v>
      </c>
    </row>
    <row r="128" spans="1:11" ht="15.75" x14ac:dyDescent="0.25">
      <c r="A128" s="78"/>
      <c r="B128" s="97" t="s">
        <v>79</v>
      </c>
      <c r="C128" s="31"/>
      <c r="D128" s="109"/>
      <c r="E128" s="109"/>
      <c r="F128" s="109"/>
      <c r="G128" s="115"/>
      <c r="H128" s="115"/>
      <c r="I128" s="115"/>
      <c r="J128" s="115"/>
      <c r="K128" s="111"/>
    </row>
    <row r="129" spans="1:11" ht="15.75" x14ac:dyDescent="0.25">
      <c r="A129" s="78"/>
      <c r="B129" s="97" t="s">
        <v>183</v>
      </c>
      <c r="C129" s="31"/>
      <c r="D129" s="109"/>
      <c r="E129" s="109"/>
      <c r="F129" s="109"/>
      <c r="G129" s="115"/>
      <c r="H129" s="115"/>
      <c r="I129" s="110"/>
      <c r="J129" s="115"/>
      <c r="K129" s="111"/>
    </row>
    <row r="130" spans="1:11" ht="15.75" x14ac:dyDescent="0.25">
      <c r="A130" s="78"/>
      <c r="B130" s="97" t="s">
        <v>197</v>
      </c>
      <c r="C130" s="31"/>
      <c r="D130" s="109">
        <v>254000</v>
      </c>
      <c r="E130" s="109">
        <v>2214</v>
      </c>
      <c r="F130" s="109">
        <v>6917</v>
      </c>
      <c r="G130" s="115">
        <f t="shared" si="5"/>
        <v>312.42095754290875</v>
      </c>
      <c r="H130" s="115">
        <f t="shared" si="6"/>
        <v>2.7232283464566929</v>
      </c>
      <c r="I130" s="110">
        <f>SUM(D130/D139)*100</f>
        <v>0.77364445536481152</v>
      </c>
      <c r="J130" s="115">
        <f>SUM(E130/E139)*100</f>
        <v>3.2529537378260337E-2</v>
      </c>
      <c r="K130" s="111">
        <f>SUM(F130/F139)*100</f>
        <v>7.7771452671118277E-2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30000</v>
      </c>
      <c r="E131" s="85">
        <f>SUM(E132:E134)</f>
        <v>1152</v>
      </c>
      <c r="F131" s="85">
        <f>SUM(F132:F134)</f>
        <v>0</v>
      </c>
      <c r="G131" s="106"/>
      <c r="H131" s="106">
        <f t="shared" si="6"/>
        <v>0</v>
      </c>
      <c r="I131" s="106">
        <f>SUM(D131/D139)*100</f>
        <v>9.1375329373796652E-2</v>
      </c>
      <c r="J131" s="106">
        <f>SUM(E131/E139)*100</f>
        <v>1.6925938148037899E-2</v>
      </c>
      <c r="K131" s="107"/>
    </row>
    <row r="132" spans="1:11" ht="15.75" x14ac:dyDescent="0.25">
      <c r="A132" s="101"/>
      <c r="B132" s="97" t="s">
        <v>79</v>
      </c>
      <c r="C132" s="31"/>
      <c r="D132" s="109"/>
      <c r="E132" s="109"/>
      <c r="F132" s="109"/>
      <c r="G132" s="115"/>
      <c r="H132" s="115"/>
      <c r="I132" s="110"/>
      <c r="J132" s="115"/>
      <c r="K132" s="111"/>
    </row>
    <row r="133" spans="1:11" ht="15.75" x14ac:dyDescent="0.25">
      <c r="A133" s="101"/>
      <c r="B133" s="76" t="s">
        <v>99</v>
      </c>
      <c r="C133" s="31"/>
      <c r="D133" s="109"/>
      <c r="E133" s="109"/>
      <c r="F133" s="109"/>
      <c r="G133" s="115"/>
      <c r="H133" s="115"/>
      <c r="I133" s="110"/>
      <c r="J133" s="115"/>
      <c r="K133" s="111"/>
    </row>
    <row r="134" spans="1:11" ht="15.75" x14ac:dyDescent="0.25">
      <c r="A134" s="146"/>
      <c r="B134" s="97" t="s">
        <v>197</v>
      </c>
      <c r="C134" s="31"/>
      <c r="D134" s="109">
        <v>30000</v>
      </c>
      <c r="E134" s="109">
        <v>1152</v>
      </c>
      <c r="F134" s="109"/>
      <c r="G134" s="115"/>
      <c r="H134" s="115"/>
      <c r="I134" s="110">
        <f>SUM(D134/D139)*100</f>
        <v>9.1375329373796652E-2</v>
      </c>
      <c r="J134" s="115">
        <f>SUM(E134/E139)*100</f>
        <v>1.6925938148037899E-2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79500</v>
      </c>
      <c r="E135" s="85">
        <f>SUM(E136:E138)</f>
        <v>0</v>
      </c>
      <c r="F135" s="85">
        <f>SUM(F136:F138)</f>
        <v>0</v>
      </c>
      <c r="G135" s="115"/>
      <c r="H135" s="115"/>
      <c r="I135" s="106">
        <f>SUM(D135/D139)*100</f>
        <v>0.2421446228405611</v>
      </c>
      <c r="J135" s="115"/>
      <c r="K135" s="111"/>
    </row>
    <row r="136" spans="1:11" ht="15.75" x14ac:dyDescent="0.25">
      <c r="A136" s="146"/>
      <c r="B136" s="97" t="s">
        <v>79</v>
      </c>
      <c r="C136" s="31"/>
      <c r="D136" s="109"/>
      <c r="E136" s="109"/>
      <c r="F136" s="109"/>
      <c r="G136" s="115"/>
      <c r="H136" s="115"/>
      <c r="I136" s="110"/>
      <c r="J136" s="115"/>
      <c r="K136" s="111"/>
    </row>
    <row r="137" spans="1:11" ht="15.75" x14ac:dyDescent="0.25">
      <c r="A137" s="146"/>
      <c r="B137" s="76" t="s">
        <v>99</v>
      </c>
      <c r="C137" s="31"/>
      <c r="D137" s="109">
        <v>40000</v>
      </c>
      <c r="E137" s="109"/>
      <c r="F137" s="109"/>
      <c r="G137" s="115"/>
      <c r="H137" s="115"/>
      <c r="I137" s="110">
        <f>SUM(D137/D139)*100</f>
        <v>0.12183377249839554</v>
      </c>
      <c r="J137" s="115"/>
      <c r="K137" s="111"/>
    </row>
    <row r="138" spans="1:11" ht="16.5" thickBot="1" x14ac:dyDescent="0.3">
      <c r="A138" s="147"/>
      <c r="B138" s="97" t="s">
        <v>197</v>
      </c>
      <c r="C138" s="44"/>
      <c r="D138" s="24">
        <v>39500</v>
      </c>
      <c r="E138" s="24"/>
      <c r="F138" s="24"/>
      <c r="G138" s="115"/>
      <c r="H138" s="133"/>
      <c r="I138" s="110">
        <f>SUM(D138/D139)*100</f>
        <v>0.12031085034216557</v>
      </c>
      <c r="J138" s="115"/>
      <c r="K138" s="111"/>
    </row>
    <row r="139" spans="1:11" ht="16.5" thickBot="1" x14ac:dyDescent="0.3">
      <c r="A139" s="81" t="s">
        <v>4</v>
      </c>
      <c r="B139" s="89" t="s">
        <v>5</v>
      </c>
      <c r="C139" s="51" t="s">
        <v>4</v>
      </c>
      <c r="D139" s="113">
        <f>SUM(D15+D19+D23+D27+D29+D33+D41+D101+D103+D105+D109+D113+D115)</f>
        <v>32831619</v>
      </c>
      <c r="E139" s="113">
        <f>SUM(E15+E19+E23+E27+E29+E33+E41+E101+E103+E105+E109+E113+E115)</f>
        <v>6806122</v>
      </c>
      <c r="F139" s="113">
        <f>SUM(F15+F19+F23+F27+F29+F33+F41+F101+F103+F105+F109+F113+F115)</f>
        <v>8894009</v>
      </c>
      <c r="G139" s="132">
        <f>SUM(F139/E139)*100</f>
        <v>130.67660262334411</v>
      </c>
      <c r="H139" s="134">
        <f t="shared" si="6"/>
        <v>27.089766727617061</v>
      </c>
      <c r="I139" s="116">
        <f>SUM(I15+I19+I23+I27+I29+I33+I41+I101+I103+I105+I109+I113+I115)</f>
        <v>100</v>
      </c>
      <c r="J139" s="116">
        <f>SUM(J15+J19+J23+J27+J29+J33+J41+J101+J103+J105+J109+J113+J115)</f>
        <v>100.00000000000001</v>
      </c>
      <c r="K139" s="116">
        <f>SUM(K15+K19+K23+K27+K29+K33+K41+K101+K103+K105+K109+K113+K115)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SUM(D16+D20+D24+D28+D30+D34+D42+D102+D106+D110+D116)</f>
        <v>18552217</v>
      </c>
      <c r="E140" s="113">
        <f>SUM(E16+E20+E24+E28+E30+E34+E42+E102+E106+E110+E116)</f>
        <v>4060486</v>
      </c>
      <c r="F140" s="113">
        <f>SUM(F16+F20+F24+F28+F30+F34+F42+F102+F106+F110+F116)</f>
        <v>4796376</v>
      </c>
      <c r="G140" s="132">
        <f>SUM(F140/E140)*100</f>
        <v>118.12320003073525</v>
      </c>
      <c r="H140" s="134">
        <f t="shared" si="6"/>
        <v>25.853384530808366</v>
      </c>
      <c r="I140" s="116">
        <f>SUM(I16+I20+I24+I28+I30+I34+I42+I102+I106+I110+I116)</f>
        <v>56.500205898770936</v>
      </c>
      <c r="J140" s="116">
        <f>SUM(J16+J20+J24+J28+J30+J34+J42+J102+J106+J110+J116)</f>
        <v>59.655607248885644</v>
      </c>
      <c r="K140" s="116">
        <f>SUM(K16+K20+K24+K28+K30+K34+K42+K102+K106+K110+K116)</f>
        <v>53.928166701877629</v>
      </c>
    </row>
    <row r="141" spans="1:11" ht="15.75" thickBot="1" x14ac:dyDescent="0.3">
      <c r="A141" s="102"/>
      <c r="B141" s="89" t="s">
        <v>183</v>
      </c>
      <c r="C141" s="102"/>
      <c r="D141" s="113">
        <f>SUM(D17+D21+D25+D31+D35+D43+D107+D111+D117)</f>
        <v>902091</v>
      </c>
      <c r="E141" s="113">
        <f>SUM(E17+E21+E25+E31+E35+E43+E107+E111+E117)</f>
        <v>9498</v>
      </c>
      <c r="F141" s="113">
        <f>SUM(F17+F21+F25+F31+F35+F43+F107+F111+F117)</f>
        <v>60301</v>
      </c>
      <c r="G141" s="132">
        <f>SUM(F141/E141)*100</f>
        <v>634.88102758475463</v>
      </c>
      <c r="H141" s="134">
        <f t="shared" si="6"/>
        <v>6.6845806021787162</v>
      </c>
      <c r="I141" s="116">
        <f>SUM(I17+I21+I25+I31+I35+I43+I107+I111+I117)</f>
        <v>2.7476287416712526</v>
      </c>
      <c r="J141" s="116">
        <f>SUM(J17+J21+J25+J31+J35+J43+J107+J111+J117)</f>
        <v>0.13955083379345828</v>
      </c>
      <c r="K141" s="116">
        <f>SUM(K17+K21+K25+K31+K35+K43+K107+K111+K117)</f>
        <v>0.67799571599264175</v>
      </c>
    </row>
    <row r="142" spans="1:11" ht="15.75" thickBot="1" x14ac:dyDescent="0.3">
      <c r="A142" s="102"/>
      <c r="B142" s="114" t="s">
        <v>197</v>
      </c>
      <c r="C142" s="102"/>
      <c r="D142" s="113">
        <f>SUM(D18+D22+D26+D32+D36+D44+D104+D108+D112+D114+D118)</f>
        <v>13377311</v>
      </c>
      <c r="E142" s="113">
        <f>SUM(E18+E22+E26+E32+E36+E44+E104+E108+E112+E114+E118)</f>
        <v>2736138</v>
      </c>
      <c r="F142" s="113">
        <f>SUM(F18+F22+F26+F32+F36+F44+F104+F108+F112+F114+F118)</f>
        <v>4037332</v>
      </c>
      <c r="G142" s="132">
        <f>SUM(F142/E142)*100</f>
        <v>147.55586158300497</v>
      </c>
      <c r="H142" s="134">
        <f t="shared" si="6"/>
        <v>30.180445083470065</v>
      </c>
      <c r="I142" s="116">
        <f>SUM(I18+I22+I26+I32+I36+I44+I104+I108+I112+I114+I118)</f>
        <v>40.745206625357099</v>
      </c>
      <c r="J142" s="116">
        <f>SUM(J18+J22+J26+J32+J36+J44+J104+J108+J112+J114+J118)</f>
        <v>40.20398363414585</v>
      </c>
      <c r="K142" s="137">
        <v>45.39</v>
      </c>
    </row>
  </sheetData>
  <phoneticPr fontId="0" type="noConversion"/>
  <pageMargins left="0.75" right="0.75" top="1" bottom="1" header="0.5" footer="0.5"/>
  <pageSetup paperSize="9" scale="80" orientation="landscape" horizontalDpi="300" r:id="rId1"/>
  <headerFooter alignWithMargins="0"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B1" zoomScale="80" zoomScaleNormal="80" workbookViewId="0">
      <selection activeCell="C4" sqref="C4"/>
    </sheetView>
  </sheetViews>
  <sheetFormatPr defaultRowHeight="12.75" x14ac:dyDescent="0.2"/>
  <cols>
    <col min="1" max="1" width="4.5703125" style="219" customWidth="1"/>
    <col min="2" max="2" width="58.42578125" style="219" customWidth="1"/>
    <col min="3" max="3" width="10.7109375" style="219" customWidth="1"/>
    <col min="4" max="4" width="15.5703125" style="219" customWidth="1"/>
    <col min="5" max="5" width="18.42578125" style="219" customWidth="1"/>
    <col min="6" max="6" width="11.42578125" style="219" customWidth="1"/>
    <col min="7" max="7" width="10" style="219" customWidth="1"/>
    <col min="8" max="8" width="10.28515625" style="219" customWidth="1"/>
    <col min="9" max="9" width="10" style="219" customWidth="1"/>
    <col min="10" max="10" width="10.42578125" style="219" customWidth="1"/>
    <col min="11" max="11" width="11.5703125" style="219" customWidth="1"/>
    <col min="12" max="12" width="10" style="219" customWidth="1"/>
    <col min="13" max="13" width="9.140625" style="219"/>
    <col min="14" max="14" width="8.85546875" style="219" customWidth="1"/>
    <col min="15" max="15" width="9.7109375" style="219" customWidth="1"/>
    <col min="16" max="18" width="9.140625" style="219"/>
    <col min="19" max="19" width="8.42578125" style="219" customWidth="1"/>
    <col min="20" max="16384" width="9.140625" style="219"/>
  </cols>
  <sheetData>
    <row r="1" spans="1:10" x14ac:dyDescent="0.2">
      <c r="D1" s="224" t="s">
        <v>382</v>
      </c>
    </row>
    <row r="2" spans="1:10" ht="38.25" customHeight="1" x14ac:dyDescent="0.2">
      <c r="B2" s="431" t="s">
        <v>429</v>
      </c>
      <c r="C2" s="431"/>
      <c r="D2" s="431"/>
      <c r="E2" s="432"/>
      <c r="F2" s="240"/>
      <c r="G2" s="240"/>
      <c r="H2" s="240"/>
      <c r="I2" s="240"/>
      <c r="J2" s="240"/>
    </row>
    <row r="3" spans="1:10" x14ac:dyDescent="0.2">
      <c r="B3" s="240"/>
      <c r="C3" s="240"/>
      <c r="D3" s="240"/>
      <c r="E3" s="240"/>
      <c r="F3" s="240"/>
      <c r="G3" s="240"/>
      <c r="H3" s="240"/>
      <c r="I3" s="240"/>
      <c r="J3" s="240"/>
    </row>
    <row r="4" spans="1:10" ht="38.25" x14ac:dyDescent="0.2">
      <c r="A4" s="227" t="s">
        <v>383</v>
      </c>
      <c r="B4" s="227" t="s">
        <v>384</v>
      </c>
      <c r="C4" s="228" t="s">
        <v>33</v>
      </c>
      <c r="D4" s="227" t="s">
        <v>431</v>
      </c>
      <c r="E4" s="227" t="s">
        <v>432</v>
      </c>
    </row>
    <row r="5" spans="1:10" x14ac:dyDescent="0.2">
      <c r="A5" s="225" t="s">
        <v>385</v>
      </c>
      <c r="B5" s="229" t="s">
        <v>386</v>
      </c>
      <c r="C5" s="226"/>
      <c r="D5" s="226"/>
      <c r="E5" s="226"/>
    </row>
    <row r="6" spans="1:10" x14ac:dyDescent="0.2">
      <c r="A6" s="335"/>
      <c r="B6" s="230" t="s">
        <v>387</v>
      </c>
      <c r="C6" s="335"/>
      <c r="D6" s="335"/>
      <c r="E6" s="335"/>
    </row>
    <row r="7" spans="1:10" x14ac:dyDescent="0.2">
      <c r="A7" s="225" t="s">
        <v>20</v>
      </c>
      <c r="B7" s="229" t="s">
        <v>388</v>
      </c>
      <c r="C7" s="225" t="s">
        <v>129</v>
      </c>
      <c r="D7" s="239">
        <f>SUM(D10+D9+D8)</f>
        <v>375962</v>
      </c>
      <c r="E7" s="239">
        <f>E8+E9+E10</f>
        <v>359579</v>
      </c>
    </row>
    <row r="8" spans="1:10" x14ac:dyDescent="0.2">
      <c r="A8" s="336"/>
      <c r="B8" s="231" t="s">
        <v>389</v>
      </c>
      <c r="C8" s="235" t="s">
        <v>403</v>
      </c>
      <c r="D8" s="337">
        <v>375962</v>
      </c>
      <c r="E8" s="337">
        <v>359579</v>
      </c>
    </row>
    <row r="9" spans="1:10" x14ac:dyDescent="0.2">
      <c r="A9" s="336"/>
      <c r="B9" s="226" t="s">
        <v>390</v>
      </c>
      <c r="C9" s="235" t="s">
        <v>404</v>
      </c>
      <c r="D9" s="337"/>
      <c r="E9" s="226"/>
    </row>
    <row r="10" spans="1:10" x14ac:dyDescent="0.2">
      <c r="A10" s="336"/>
      <c r="B10" s="226" t="s">
        <v>391</v>
      </c>
      <c r="C10" s="235" t="s">
        <v>405</v>
      </c>
      <c r="D10" s="337">
        <v>0</v>
      </c>
      <c r="E10" s="226">
        <v>0</v>
      </c>
    </row>
    <row r="11" spans="1:10" x14ac:dyDescent="0.2">
      <c r="A11" s="225" t="s">
        <v>21</v>
      </c>
      <c r="B11" s="229" t="s">
        <v>416</v>
      </c>
      <c r="C11" s="236" t="s">
        <v>133</v>
      </c>
      <c r="D11" s="239">
        <f>D12+D13+D14</f>
        <v>58763</v>
      </c>
      <c r="E11" s="239">
        <f>E12+E13+E14</f>
        <v>57399</v>
      </c>
    </row>
    <row r="12" spans="1:10" x14ac:dyDescent="0.2">
      <c r="A12" s="336"/>
      <c r="B12" s="226" t="s">
        <v>392</v>
      </c>
      <c r="C12" s="235" t="s">
        <v>257</v>
      </c>
      <c r="D12" s="337">
        <v>37486</v>
      </c>
      <c r="E12" s="337">
        <v>37486</v>
      </c>
    </row>
    <row r="13" spans="1:10" x14ac:dyDescent="0.2">
      <c r="A13" s="336"/>
      <c r="B13" s="226" t="s">
        <v>393</v>
      </c>
      <c r="C13" s="235" t="s">
        <v>259</v>
      </c>
      <c r="D13" s="337">
        <v>14335</v>
      </c>
      <c r="E13" s="337">
        <v>14335</v>
      </c>
    </row>
    <row r="14" spans="1:10" x14ac:dyDescent="0.2">
      <c r="A14" s="336"/>
      <c r="B14" s="226" t="s">
        <v>394</v>
      </c>
      <c r="C14" s="235" t="s">
        <v>260</v>
      </c>
      <c r="D14" s="337">
        <v>6942</v>
      </c>
      <c r="E14" s="337">
        <v>5578</v>
      </c>
    </row>
    <row r="15" spans="1:10" x14ac:dyDescent="0.2">
      <c r="A15" s="225" t="s">
        <v>56</v>
      </c>
      <c r="B15" s="229" t="s">
        <v>395</v>
      </c>
      <c r="C15" s="236" t="s">
        <v>134</v>
      </c>
      <c r="D15" s="239">
        <f>SUM(D16+D17+D18+D19)</f>
        <v>15275</v>
      </c>
      <c r="E15" s="239">
        <f>SUM(E19+E18+E17+E16)</f>
        <v>14048</v>
      </c>
    </row>
    <row r="16" spans="1:10" x14ac:dyDescent="0.2">
      <c r="A16" s="336"/>
      <c r="B16" s="226" t="s">
        <v>157</v>
      </c>
      <c r="C16" s="235" t="s">
        <v>158</v>
      </c>
      <c r="D16" s="337">
        <v>8111</v>
      </c>
      <c r="E16" s="337">
        <v>8111</v>
      </c>
    </row>
    <row r="17" spans="1:5" x14ac:dyDescent="0.2">
      <c r="A17" s="336"/>
      <c r="B17" s="226" t="s">
        <v>182</v>
      </c>
      <c r="C17" s="235" t="s">
        <v>181</v>
      </c>
      <c r="D17" s="337">
        <v>6164</v>
      </c>
      <c r="E17" s="337">
        <v>6164</v>
      </c>
    </row>
    <row r="18" spans="1:5" x14ac:dyDescent="0.2">
      <c r="A18" s="336"/>
      <c r="B18" s="226" t="s">
        <v>396</v>
      </c>
      <c r="C18" s="235" t="s">
        <v>165</v>
      </c>
      <c r="D18" s="337">
        <v>1000</v>
      </c>
      <c r="E18" s="337">
        <v>253</v>
      </c>
    </row>
    <row r="19" spans="1:5" x14ac:dyDescent="0.2">
      <c r="A19" s="336"/>
      <c r="B19" s="226" t="s">
        <v>397</v>
      </c>
      <c r="C19" s="235" t="s">
        <v>171</v>
      </c>
      <c r="D19" s="337">
        <v>0</v>
      </c>
      <c r="E19" s="337">
        <v>-480</v>
      </c>
    </row>
    <row r="20" spans="1:5" x14ac:dyDescent="0.2">
      <c r="A20" s="336"/>
      <c r="B20" s="226" t="s">
        <v>425</v>
      </c>
      <c r="C20" s="235" t="s">
        <v>138</v>
      </c>
      <c r="D20" s="337"/>
      <c r="E20" s="337"/>
    </row>
    <row r="21" spans="1:5" x14ac:dyDescent="0.2">
      <c r="A21" s="336"/>
      <c r="B21" s="226" t="s">
        <v>398</v>
      </c>
      <c r="C21" s="235" t="s">
        <v>323</v>
      </c>
      <c r="D21" s="337">
        <v>2000</v>
      </c>
      <c r="E21" s="337">
        <v>1230</v>
      </c>
    </row>
    <row r="22" spans="1:5" x14ac:dyDescent="0.2">
      <c r="A22" s="336"/>
      <c r="B22" s="226"/>
      <c r="C22" s="235" t="s">
        <v>352</v>
      </c>
      <c r="D22" s="226">
        <f>SUM(D23)</f>
        <v>1000</v>
      </c>
      <c r="E22" s="226">
        <f>SUM(E23)</f>
        <v>210</v>
      </c>
    </row>
    <row r="23" spans="1:5" x14ac:dyDescent="0.2">
      <c r="A23" s="336"/>
      <c r="B23" s="226"/>
      <c r="C23" s="235" t="s">
        <v>354</v>
      </c>
      <c r="D23" s="226">
        <v>1000</v>
      </c>
      <c r="E23" s="226">
        <v>210</v>
      </c>
    </row>
    <row r="24" spans="1:5" x14ac:dyDescent="0.2">
      <c r="A24" s="336"/>
      <c r="B24" s="232" t="s">
        <v>399</v>
      </c>
      <c r="C24" s="235"/>
      <c r="D24" s="239">
        <f>SUM(D7+D11+D15+D21+D23)</f>
        <v>453000</v>
      </c>
      <c r="E24" s="239">
        <f>SUM(E7+E11+E15+E20+E21+E22)</f>
        <v>432466</v>
      </c>
    </row>
    <row r="25" spans="1:5" x14ac:dyDescent="0.2">
      <c r="A25" s="233" t="s">
        <v>400</v>
      </c>
      <c r="B25" s="373" t="s">
        <v>418</v>
      </c>
      <c r="C25" s="235"/>
      <c r="D25" s="234"/>
      <c r="E25" s="234"/>
    </row>
    <row r="26" spans="1:5" x14ac:dyDescent="0.2">
      <c r="A26" s="338"/>
      <c r="B26" s="230" t="s">
        <v>401</v>
      </c>
      <c r="C26" s="237"/>
      <c r="D26" s="335"/>
      <c r="E26" s="335"/>
    </row>
    <row r="27" spans="1:5" x14ac:dyDescent="0.2">
      <c r="A27" s="233" t="s">
        <v>20</v>
      </c>
      <c r="B27" s="229" t="s">
        <v>395</v>
      </c>
      <c r="C27" s="238" t="s">
        <v>134</v>
      </c>
      <c r="D27" s="239">
        <f>D28+D29</f>
        <v>16500</v>
      </c>
      <c r="E27" s="239">
        <f>SUM(E28+E29)</f>
        <v>13950</v>
      </c>
    </row>
    <row r="28" spans="1:5" x14ac:dyDescent="0.2">
      <c r="A28" s="226"/>
      <c r="B28" s="226" t="s">
        <v>157</v>
      </c>
      <c r="C28" s="235" t="s">
        <v>158</v>
      </c>
      <c r="D28" s="337">
        <v>8000</v>
      </c>
      <c r="E28" s="337">
        <v>13765</v>
      </c>
    </row>
    <row r="29" spans="1:5" x14ac:dyDescent="0.2">
      <c r="A29" s="226"/>
      <c r="B29" s="226" t="s">
        <v>402</v>
      </c>
      <c r="C29" s="235" t="s">
        <v>181</v>
      </c>
      <c r="D29" s="337">
        <v>8500</v>
      </c>
      <c r="E29" s="337">
        <v>185</v>
      </c>
    </row>
    <row r="30" spans="1:5" x14ac:dyDescent="0.2">
      <c r="A30" s="226"/>
      <c r="B30" s="226"/>
      <c r="C30" s="235"/>
      <c r="D30" s="226"/>
      <c r="E30" s="226"/>
    </row>
    <row r="31" spans="1:5" x14ac:dyDescent="0.2">
      <c r="A31" s="226"/>
      <c r="B31" s="232" t="s">
        <v>399</v>
      </c>
      <c r="C31" s="235"/>
      <c r="D31" s="239">
        <f>D27</f>
        <v>16500</v>
      </c>
      <c r="E31" s="239">
        <f>SUM(E27)</f>
        <v>13950</v>
      </c>
    </row>
  </sheetData>
  <mergeCells count="1">
    <mergeCell ref="B2:E2"/>
  </mergeCells>
  <phoneticPr fontId="24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>
      <pane xSplit="2" ySplit="12" topLeftCell="C122" activePane="bottomRight" state="frozen"/>
      <selection pane="topRight" activeCell="C1" sqref="C1"/>
      <selection pane="bottomLeft" activeCell="A13" sqref="A13"/>
      <selection pane="bottomRight" sqref="A1:J136"/>
    </sheetView>
  </sheetViews>
  <sheetFormatPr defaultRowHeight="12.75" x14ac:dyDescent="0.2"/>
  <cols>
    <col min="1" max="1" width="57.140625" customWidth="1"/>
    <col min="3" max="3" width="12" customWidth="1"/>
    <col min="4" max="4" width="12.85546875" customWidth="1"/>
    <col min="5" max="5" width="11.85546875" customWidth="1"/>
    <col min="7" max="7" width="11.28515625" customWidth="1"/>
    <col min="8" max="8" width="11.140625" customWidth="1"/>
  </cols>
  <sheetData/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A2" zoomScale="75" workbookViewId="0">
      <pane xSplit="3" ySplit="11" topLeftCell="D38" activePane="bottomRight" state="frozen"/>
      <selection activeCell="A2" sqref="A2"/>
      <selection pane="topRight" activeCell="D2" sqref="D2"/>
      <selection pane="bottomLeft" activeCell="A13" sqref="A13"/>
      <selection pane="bottomRight" activeCell="I4" sqref="I4"/>
    </sheetView>
  </sheetViews>
  <sheetFormatPr defaultRowHeight="12.75" x14ac:dyDescent="0.2"/>
  <cols>
    <col min="1" max="1" width="7.140625" customWidth="1"/>
    <col min="2" max="2" width="53.5703125" customWidth="1"/>
    <col min="3" max="3" width="9.28515625" bestFit="1" customWidth="1"/>
    <col min="4" max="4" width="14.28515625" customWidth="1"/>
    <col min="5" max="6" width="13.140625" bestFit="1" customWidth="1"/>
    <col min="7" max="7" width="9.28515625" bestFit="1" customWidth="1"/>
    <col min="8" max="8" width="13.5703125" customWidth="1"/>
    <col min="9" max="9" width="9.28515625" customWidth="1"/>
    <col min="10" max="11" width="9.28515625" bestFit="1" customWidth="1"/>
  </cols>
  <sheetData>
    <row r="2" spans="1:11" ht="15" x14ac:dyDescent="0.25">
      <c r="F2" s="211" t="s">
        <v>200</v>
      </c>
    </row>
    <row r="4" spans="1:11" ht="15.75" x14ac:dyDescent="0.25">
      <c r="B4" s="212" t="s">
        <v>198</v>
      </c>
      <c r="I4" s="210" t="s">
        <v>293</v>
      </c>
    </row>
    <row r="5" spans="1:11" ht="15.75" x14ac:dyDescent="0.25">
      <c r="B5" s="212"/>
    </row>
    <row r="6" spans="1:11" ht="16.5" thickBot="1" x14ac:dyDescent="0.3">
      <c r="B6" s="212" t="s">
        <v>273</v>
      </c>
    </row>
    <row r="7" spans="1:11" ht="15.75" x14ac:dyDescent="0.25">
      <c r="A7" s="3" t="s">
        <v>0</v>
      </c>
      <c r="B7" s="3"/>
      <c r="C7" s="3"/>
      <c r="D7" s="4" t="s">
        <v>7</v>
      </c>
      <c r="E7" s="4" t="s">
        <v>125</v>
      </c>
      <c r="F7" s="4" t="s">
        <v>7</v>
      </c>
      <c r="G7" s="4" t="s">
        <v>282</v>
      </c>
      <c r="H7" s="195"/>
      <c r="I7" s="4" t="s">
        <v>64</v>
      </c>
      <c r="J7" s="4" t="s">
        <v>64</v>
      </c>
      <c r="K7" s="5" t="s">
        <v>64</v>
      </c>
    </row>
    <row r="8" spans="1:11" ht="15.75" x14ac:dyDescent="0.25">
      <c r="A8" s="6" t="s">
        <v>2</v>
      </c>
      <c r="B8" s="7" t="s">
        <v>35</v>
      </c>
      <c r="C8" s="7" t="s">
        <v>33</v>
      </c>
      <c r="D8" s="7" t="s">
        <v>274</v>
      </c>
      <c r="E8" s="7" t="s">
        <v>62</v>
      </c>
      <c r="F8" s="7" t="s">
        <v>274</v>
      </c>
      <c r="G8" s="7"/>
      <c r="H8" s="196"/>
      <c r="I8" s="7" t="s">
        <v>6</v>
      </c>
      <c r="J8" s="7" t="s">
        <v>6</v>
      </c>
      <c r="K8" s="8" t="s">
        <v>6</v>
      </c>
    </row>
    <row r="9" spans="1:11" ht="16.5" thickBot="1" x14ac:dyDescent="0.3">
      <c r="A9" s="6" t="s">
        <v>1</v>
      </c>
      <c r="B9" s="6"/>
      <c r="C9" s="6"/>
      <c r="D9" s="7" t="s">
        <v>275</v>
      </c>
      <c r="E9" s="7"/>
      <c r="F9" s="7" t="s">
        <v>275</v>
      </c>
      <c r="G9" s="10"/>
      <c r="H9" s="197"/>
      <c r="I9" s="7" t="s">
        <v>65</v>
      </c>
      <c r="J9" s="7" t="s">
        <v>65</v>
      </c>
      <c r="K9" s="8" t="s">
        <v>65</v>
      </c>
    </row>
    <row r="10" spans="1:11" ht="15.75" x14ac:dyDescent="0.25">
      <c r="A10" s="6"/>
      <c r="B10" s="6"/>
      <c r="C10" s="6"/>
      <c r="D10" s="7" t="s">
        <v>203</v>
      </c>
      <c r="E10" s="7" t="s">
        <v>256</v>
      </c>
      <c r="F10" s="7" t="s">
        <v>256</v>
      </c>
      <c r="G10" s="198" t="s">
        <v>3</v>
      </c>
      <c r="H10" s="7" t="s">
        <v>280</v>
      </c>
      <c r="I10" s="7" t="s">
        <v>66</v>
      </c>
      <c r="J10" s="7" t="s">
        <v>67</v>
      </c>
      <c r="K10" s="8" t="s">
        <v>235</v>
      </c>
    </row>
    <row r="11" spans="1:11" ht="16.5" thickBot="1" x14ac:dyDescent="0.3">
      <c r="A11" s="9"/>
      <c r="B11" s="9"/>
      <c r="C11" s="9"/>
      <c r="D11" s="9"/>
      <c r="E11" s="10"/>
      <c r="F11" s="10"/>
      <c r="G11" s="7" t="s">
        <v>233</v>
      </c>
      <c r="H11" s="10" t="s">
        <v>281</v>
      </c>
      <c r="I11" s="10"/>
      <c r="J11" s="10"/>
      <c r="K11" s="11"/>
    </row>
    <row r="12" spans="1:11" ht="16.5" thickBot="1" x14ac:dyDescent="0.3">
      <c r="A12" s="12">
        <v>1</v>
      </c>
      <c r="B12" s="13">
        <v>2</v>
      </c>
      <c r="C12" s="14">
        <v>3</v>
      </c>
      <c r="D12" s="15">
        <v>4</v>
      </c>
      <c r="E12" s="56">
        <v>5</v>
      </c>
      <c r="F12" s="11">
        <v>6</v>
      </c>
      <c r="G12" s="56">
        <v>7</v>
      </c>
      <c r="H12" s="11">
        <v>8</v>
      </c>
      <c r="I12" s="11">
        <v>9</v>
      </c>
      <c r="J12" s="11">
        <v>10</v>
      </c>
      <c r="K12" s="11">
        <v>11</v>
      </c>
    </row>
    <row r="13" spans="1:11" ht="15.75" x14ac:dyDescent="0.25">
      <c r="A13" s="16" t="s">
        <v>20</v>
      </c>
      <c r="B13" s="17" t="s">
        <v>49</v>
      </c>
      <c r="C13" s="16"/>
      <c r="D13" s="18">
        <f>SUM(D15+D23+D27)</f>
        <v>9709736</v>
      </c>
      <c r="E13" s="18">
        <f>SUM(E15+E23+E27)</f>
        <v>21189167</v>
      </c>
      <c r="F13" s="18">
        <f>SUM(F15+F23+F27)</f>
        <v>10830244</v>
      </c>
      <c r="G13" s="19">
        <f>SUM(F13/E13)*100</f>
        <v>51.112174442723493</v>
      </c>
      <c r="H13" s="18">
        <f>SUM(F13-D13)</f>
        <v>1120508</v>
      </c>
      <c r="I13" s="19">
        <f>D13/D59*100</f>
        <v>47.630030083768347</v>
      </c>
      <c r="J13" s="33">
        <f>SUM(E13/E59)*100</f>
        <v>59.525909045386285</v>
      </c>
      <c r="K13" s="19">
        <f>SUM(F13/F59)*100</f>
        <v>59.480441535942617</v>
      </c>
    </row>
    <row r="14" spans="1:11" ht="15" x14ac:dyDescent="0.2">
      <c r="A14" s="20"/>
      <c r="B14" s="21" t="s">
        <v>50</v>
      </c>
      <c r="C14" s="22"/>
      <c r="D14" s="22"/>
      <c r="E14" s="24"/>
      <c r="F14" s="23"/>
      <c r="G14" s="25"/>
      <c r="H14" s="24"/>
      <c r="I14" s="25"/>
      <c r="J14" s="28"/>
      <c r="K14" s="28"/>
    </row>
    <row r="15" spans="1:11" ht="15.75" x14ac:dyDescent="0.25">
      <c r="A15" s="29" t="s">
        <v>17</v>
      </c>
      <c r="B15" s="30" t="s">
        <v>63</v>
      </c>
      <c r="C15" s="31"/>
      <c r="D15" s="32">
        <f>SUM(D16+D18+D19+D21)</f>
        <v>10294285</v>
      </c>
      <c r="E15" s="32">
        <f>SUM(E16+E18+E19+E21)</f>
        <v>20664746</v>
      </c>
      <c r="F15" s="32">
        <f>SUM(F16+F18+F19+F21)</f>
        <v>11333550</v>
      </c>
      <c r="G15" s="33">
        <f>SUM(F15/E15)*100</f>
        <v>54.84485509766246</v>
      </c>
      <c r="H15" s="18">
        <f>SUM(F15-D15)</f>
        <v>1039265</v>
      </c>
      <c r="I15" s="19">
        <f>D15/D59*100</f>
        <v>50.497470192895591</v>
      </c>
      <c r="J15" s="33">
        <f>SUM(E15/E59)*100</f>
        <v>58.052673370407163</v>
      </c>
      <c r="K15" s="19">
        <f>SUM(F15/F59)*100</f>
        <v>62.244632546568901</v>
      </c>
    </row>
    <row r="16" spans="1:11" ht="15.75" x14ac:dyDescent="0.25">
      <c r="A16" s="34" t="s">
        <v>68</v>
      </c>
      <c r="B16" s="35" t="s">
        <v>60</v>
      </c>
      <c r="C16" s="36" t="s">
        <v>37</v>
      </c>
      <c r="D16" s="77">
        <v>2619255</v>
      </c>
      <c r="E16" s="37">
        <v>8485023</v>
      </c>
      <c r="F16" s="37">
        <v>4527577</v>
      </c>
      <c r="G16" s="28">
        <f>SUM(F16/E16)*100</f>
        <v>53.359631435294872</v>
      </c>
      <c r="H16" s="161">
        <f>SUM(F16-D16)</f>
        <v>1908322</v>
      </c>
      <c r="I16" s="38">
        <f>D16/D59*100</f>
        <v>12.848464103149732</v>
      </c>
      <c r="J16" s="28">
        <f>SUM(E16/E59)*100</f>
        <v>23.836647629706757</v>
      </c>
      <c r="K16" s="38">
        <f>SUM(F16/F59)*100</f>
        <v>24.865762862589104</v>
      </c>
    </row>
    <row r="17" spans="1:11" ht="15.75" x14ac:dyDescent="0.25">
      <c r="A17" s="34" t="s">
        <v>112</v>
      </c>
      <c r="B17" s="35" t="s">
        <v>117</v>
      </c>
      <c r="C17" s="36"/>
      <c r="D17" s="177"/>
      <c r="E17" s="39"/>
      <c r="F17" s="39"/>
      <c r="G17" s="33"/>
      <c r="H17" s="32"/>
      <c r="I17" s="19"/>
      <c r="J17" s="28"/>
      <c r="K17" s="40"/>
    </row>
    <row r="18" spans="1:11" ht="15.75" x14ac:dyDescent="0.25">
      <c r="A18" s="41"/>
      <c r="B18" s="35" t="s">
        <v>118</v>
      </c>
      <c r="C18" s="36" t="s">
        <v>38</v>
      </c>
      <c r="D18" s="177"/>
      <c r="E18" s="37">
        <v>3000</v>
      </c>
      <c r="F18" s="37"/>
      <c r="G18" s="28"/>
      <c r="H18" s="37"/>
      <c r="I18" s="28"/>
      <c r="J18" s="28">
        <f>SUM(E18/E59)*100</f>
        <v>8.4277842133274449E-3</v>
      </c>
      <c r="K18" s="38"/>
    </row>
    <row r="19" spans="1:11" ht="15.75" x14ac:dyDescent="0.25">
      <c r="A19" s="34" t="s">
        <v>116</v>
      </c>
      <c r="B19" s="35" t="s">
        <v>268</v>
      </c>
      <c r="C19" s="36" t="s">
        <v>269</v>
      </c>
      <c r="D19" s="177"/>
      <c r="E19" s="37">
        <v>478713</v>
      </c>
      <c r="F19" s="37">
        <v>372067</v>
      </c>
      <c r="G19" s="28">
        <f>SUM(F19/E19)*100</f>
        <v>77.72235138799239</v>
      </c>
      <c r="H19" s="161">
        <f>SUM(F19-D19)</f>
        <v>372067</v>
      </c>
      <c r="I19" s="28"/>
      <c r="J19" s="28">
        <f>SUM(E19/E59)*100</f>
        <v>1.3448299547048739</v>
      </c>
      <c r="K19" s="38">
        <f>SUM(F19/F59)*100</f>
        <v>2.0434174374052478</v>
      </c>
    </row>
    <row r="20" spans="1:11" ht="15.75" x14ac:dyDescent="0.25">
      <c r="A20" s="34" t="s">
        <v>255</v>
      </c>
      <c r="B20" s="35" t="s">
        <v>113</v>
      </c>
      <c r="C20" s="36"/>
      <c r="D20" s="80"/>
      <c r="E20" s="37"/>
      <c r="F20" s="37"/>
      <c r="G20" s="33"/>
      <c r="H20" s="32"/>
      <c r="I20" s="19"/>
      <c r="J20" s="28"/>
      <c r="K20" s="40"/>
    </row>
    <row r="21" spans="1:11" ht="15.75" x14ac:dyDescent="0.25">
      <c r="A21" s="41"/>
      <c r="B21" s="35" t="s">
        <v>114</v>
      </c>
      <c r="C21" s="36" t="s">
        <v>115</v>
      </c>
      <c r="D21" s="77">
        <v>7675030</v>
      </c>
      <c r="E21" s="37">
        <v>11698010</v>
      </c>
      <c r="F21" s="37">
        <v>6433906</v>
      </c>
      <c r="G21" s="28">
        <f>SUM(F21/E21)*100</f>
        <v>55.000004274231259</v>
      </c>
      <c r="H21" s="161">
        <f>SUM(F21-D21)</f>
        <v>-1241124</v>
      </c>
      <c r="I21" s="28">
        <f>SUM(D21/D59)*100</f>
        <v>37.649006089745853</v>
      </c>
      <c r="J21" s="28">
        <f>SUM(E21/E59)*100</f>
        <v>32.862768001782193</v>
      </c>
      <c r="K21" s="38">
        <f>SUM(F21/F59)*100</f>
        <v>35.335452246574548</v>
      </c>
    </row>
    <row r="22" spans="1:11" ht="15.75" x14ac:dyDescent="0.25">
      <c r="A22" s="34" t="s">
        <v>255</v>
      </c>
      <c r="B22" s="45" t="s">
        <v>244</v>
      </c>
      <c r="C22" s="16" t="s">
        <v>242</v>
      </c>
      <c r="D22" s="178"/>
      <c r="E22" s="161"/>
      <c r="F22" s="161"/>
      <c r="G22" s="28"/>
      <c r="H22" s="37"/>
      <c r="I22" s="19"/>
      <c r="J22" s="28"/>
      <c r="K22" s="38">
        <f>SUM(F22/F59)*100</f>
        <v>0</v>
      </c>
    </row>
    <row r="23" spans="1:11" ht="15.75" x14ac:dyDescent="0.25">
      <c r="A23" s="16" t="s">
        <v>18</v>
      </c>
      <c r="B23" s="17" t="s">
        <v>71</v>
      </c>
      <c r="C23" s="16"/>
      <c r="D23" s="18">
        <f>SUM(D24:D26)</f>
        <v>448630</v>
      </c>
      <c r="E23" s="18">
        <f>SUM(E24:E26)</f>
        <v>444489</v>
      </c>
      <c r="F23" s="18">
        <f>SUM(F24:F26)</f>
        <v>444489</v>
      </c>
      <c r="G23" s="33">
        <f>SUM(F23/E23)*100</f>
        <v>100</v>
      </c>
      <c r="H23" s="18">
        <f>SUM(F23-D23)</f>
        <v>-4141</v>
      </c>
      <c r="I23" s="33">
        <f>SUM(D23/D59)*100</f>
        <v>2.200704570802027</v>
      </c>
      <c r="J23" s="33">
        <f>SUM(E23/E59)*100</f>
        <v>1.2486857923992343</v>
      </c>
      <c r="K23" s="19">
        <f>SUM(F23/F59)*100</f>
        <v>2.4411640197459632</v>
      </c>
    </row>
    <row r="24" spans="1:11" ht="15.75" x14ac:dyDescent="0.25">
      <c r="A24" s="41" t="s">
        <v>69</v>
      </c>
      <c r="B24" s="35" t="s">
        <v>100</v>
      </c>
      <c r="C24" s="36" t="s">
        <v>101</v>
      </c>
      <c r="D24" s="77">
        <v>164025</v>
      </c>
      <c r="E24" s="157">
        <v>168013</v>
      </c>
      <c r="F24" s="37">
        <v>168013</v>
      </c>
      <c r="G24" s="28">
        <f>SUM(F24/E24)*100</f>
        <v>100</v>
      </c>
      <c r="H24" s="161">
        <f t="shared" ref="H24:H59" si="0">SUM(F24-D24)</f>
        <v>3988</v>
      </c>
      <c r="I24" s="28">
        <f>SUM(D24/D59)*100</f>
        <v>0.80460639552816915</v>
      </c>
      <c r="J24" s="28">
        <f>SUM(E24/E59)*100</f>
        <v>0.47199243634459465</v>
      </c>
      <c r="K24" s="38">
        <f>SUM(F24/F59)*100</f>
        <v>0.92273889893693328</v>
      </c>
    </row>
    <row r="25" spans="1:11" ht="15.75" x14ac:dyDescent="0.25">
      <c r="A25" s="41" t="s">
        <v>70</v>
      </c>
      <c r="B25" s="35" t="s">
        <v>72</v>
      </c>
      <c r="C25" s="36" t="s">
        <v>74</v>
      </c>
      <c r="D25" s="77">
        <v>284605</v>
      </c>
      <c r="E25" s="169">
        <v>276476</v>
      </c>
      <c r="F25" s="37">
        <v>276476</v>
      </c>
      <c r="G25" s="28">
        <f>SUM(F25/E25)*100</f>
        <v>100</v>
      </c>
      <c r="H25" s="161">
        <f t="shared" si="0"/>
        <v>-8129</v>
      </c>
      <c r="I25" s="28">
        <f>SUM(D25/D59)*100</f>
        <v>1.3960981752738582</v>
      </c>
      <c r="J25" s="28">
        <f>SUM(E25/E59)*100</f>
        <v>0.77669335605463963</v>
      </c>
      <c r="K25" s="38">
        <f>SUM(F25/F59)*100</f>
        <v>1.51842512080903</v>
      </c>
    </row>
    <row r="26" spans="1:11" ht="15.75" x14ac:dyDescent="0.25">
      <c r="A26" s="41" t="s">
        <v>119</v>
      </c>
      <c r="B26" s="35" t="s">
        <v>111</v>
      </c>
      <c r="C26" s="36" t="s">
        <v>110</v>
      </c>
      <c r="D26" s="177"/>
      <c r="E26" s="37"/>
      <c r="F26" s="37"/>
      <c r="G26" s="33"/>
      <c r="H26" s="161">
        <f t="shared" si="0"/>
        <v>0</v>
      </c>
      <c r="I26" s="33"/>
      <c r="J26" s="28"/>
      <c r="K26" s="38"/>
    </row>
    <row r="27" spans="1:11" ht="15.75" x14ac:dyDescent="0.25">
      <c r="A27" s="36" t="s">
        <v>51</v>
      </c>
      <c r="B27" s="42" t="s">
        <v>120</v>
      </c>
      <c r="C27" s="43"/>
      <c r="D27" s="32">
        <f>SUM(D28)</f>
        <v>-1033179</v>
      </c>
      <c r="E27" s="32">
        <f>SUM(E28)</f>
        <v>79932</v>
      </c>
      <c r="F27" s="32">
        <f>SUM(F28)</f>
        <v>-947795</v>
      </c>
      <c r="G27" s="28"/>
      <c r="H27" s="18">
        <f t="shared" si="0"/>
        <v>85384</v>
      </c>
      <c r="I27" s="33">
        <f>SUM(D27/D59)*100</f>
        <v>-5.0681446799292686</v>
      </c>
      <c r="J27" s="33">
        <f>SUM(E27/E59)*100</f>
        <v>0.22454988257989647</v>
      </c>
      <c r="K27" s="19">
        <f>SUM(F27/F59)*100</f>
        <v>-5.2053550303722371</v>
      </c>
    </row>
    <row r="28" spans="1:11" ht="15.75" x14ac:dyDescent="0.25">
      <c r="A28" s="41" t="s">
        <v>73</v>
      </c>
      <c r="B28" s="21" t="s">
        <v>78</v>
      </c>
      <c r="C28" s="44" t="s">
        <v>43</v>
      </c>
      <c r="D28" s="181">
        <v>-1033179</v>
      </c>
      <c r="E28" s="120">
        <v>79932</v>
      </c>
      <c r="F28" s="120">
        <v>-947795</v>
      </c>
      <c r="G28" s="28"/>
      <c r="H28" s="161">
        <f t="shared" si="0"/>
        <v>85384</v>
      </c>
      <c r="I28" s="28">
        <f>SUM(D28/D59)*100</f>
        <v>-5.0681446799292686</v>
      </c>
      <c r="J28" s="28">
        <f>SUM(E28/E59)*100</f>
        <v>0.22454988257989647</v>
      </c>
      <c r="K28" s="38">
        <f>SUM(F28/F59)*100</f>
        <v>-5.2053550303722371</v>
      </c>
    </row>
    <row r="29" spans="1:11" ht="15.75" x14ac:dyDescent="0.25">
      <c r="A29" s="36" t="s">
        <v>21</v>
      </c>
      <c r="B29" s="30" t="s">
        <v>278</v>
      </c>
      <c r="C29" s="36"/>
      <c r="D29" s="32">
        <f>SUM(D31+D33+D36+D42+D49+D52)</f>
        <v>10676008</v>
      </c>
      <c r="E29" s="32">
        <f>SUM(E31+E33+E36+E42+E49+E52)</f>
        <v>14407378</v>
      </c>
      <c r="F29" s="32">
        <f>SUM(F31+F32+F33+F36+F42+F49+F52)</f>
        <v>7377832</v>
      </c>
      <c r="G29" s="33">
        <f>SUM(F29/E29)*100</f>
        <v>51.208707094379001</v>
      </c>
      <c r="H29" s="18">
        <f t="shared" si="0"/>
        <v>-3298176</v>
      </c>
      <c r="I29" s="33">
        <f>SUM(D29/D59)*100</f>
        <v>52.369969916231661</v>
      </c>
      <c r="J29" s="33">
        <f>SUM(E29/E59)*100</f>
        <v>40.474090954613715</v>
      </c>
      <c r="K29" s="19">
        <f>SUM(F29/F59)*100</f>
        <v>40.519558464057376</v>
      </c>
    </row>
    <row r="30" spans="1:11" ht="15.75" x14ac:dyDescent="0.25">
      <c r="A30" s="41"/>
      <c r="B30" s="35" t="s">
        <v>50</v>
      </c>
      <c r="C30" s="36"/>
      <c r="D30" s="177"/>
      <c r="E30" s="37"/>
      <c r="F30" s="37"/>
      <c r="G30" s="33"/>
      <c r="H30" s="161"/>
      <c r="I30" s="33"/>
      <c r="J30" s="28"/>
      <c r="K30" s="38"/>
    </row>
    <row r="31" spans="1:11" ht="15.75" x14ac:dyDescent="0.25">
      <c r="A31" s="36" t="s">
        <v>22</v>
      </c>
      <c r="B31" s="30" t="s">
        <v>75</v>
      </c>
      <c r="C31" s="36"/>
      <c r="D31" s="77">
        <v>1300573</v>
      </c>
      <c r="E31" s="37">
        <v>2480000</v>
      </c>
      <c r="F31" s="37">
        <v>1641765</v>
      </c>
      <c r="G31" s="28">
        <f>SUM(F31/E31)*100</f>
        <v>66.200201612903228</v>
      </c>
      <c r="H31" s="161">
        <f t="shared" si="0"/>
        <v>341192</v>
      </c>
      <c r="I31" s="28">
        <f>SUM(D31/D59)*100</f>
        <v>6.3798162088172985</v>
      </c>
      <c r="J31" s="28">
        <f>SUM(E31/E59)*100</f>
        <v>6.9669682830173549</v>
      </c>
      <c r="K31" s="38">
        <f>SUM(F31/F59)*100</f>
        <v>9.0166857827263023</v>
      </c>
    </row>
    <row r="32" spans="1:11" ht="15.75" x14ac:dyDescent="0.25">
      <c r="A32" s="36"/>
      <c r="B32" s="30"/>
      <c r="C32" s="36"/>
      <c r="D32" s="177"/>
      <c r="E32" s="37"/>
      <c r="F32" s="157"/>
      <c r="G32" s="28"/>
      <c r="H32" s="161"/>
      <c r="I32" s="28"/>
      <c r="J32" s="28"/>
      <c r="K32" s="38"/>
    </row>
    <row r="33" spans="1:11" ht="15.75" x14ac:dyDescent="0.25">
      <c r="A33" s="36" t="s">
        <v>23</v>
      </c>
      <c r="B33" s="30" t="s">
        <v>54</v>
      </c>
      <c r="C33" s="36"/>
      <c r="D33" s="77">
        <v>3888404</v>
      </c>
      <c r="E33" s="37">
        <v>9672948</v>
      </c>
      <c r="F33" s="37">
        <v>4437714</v>
      </c>
      <c r="G33" s="28">
        <f>SUM(F33/E33)*100</f>
        <v>45.877575274880009</v>
      </c>
      <c r="H33" s="161">
        <f t="shared" si="0"/>
        <v>549310</v>
      </c>
      <c r="I33" s="28">
        <f>SUM(D33/D59)*100</f>
        <v>19.074133374774057</v>
      </c>
      <c r="J33" s="28">
        <f>SUM(E33/E59)*100</f>
        <v>27.173839483579094</v>
      </c>
      <c r="K33" s="38">
        <f>SUM(F33/F59)*100</f>
        <v>24.372229114157914</v>
      </c>
    </row>
    <row r="34" spans="1:11" ht="15.75" x14ac:dyDescent="0.25">
      <c r="A34" s="41"/>
      <c r="B34" s="35" t="s">
        <v>61</v>
      </c>
      <c r="C34" s="36"/>
      <c r="D34" s="77">
        <v>2539038</v>
      </c>
      <c r="E34" s="37">
        <v>4950000</v>
      </c>
      <c r="F34" s="37">
        <v>2884005</v>
      </c>
      <c r="G34" s="28">
        <f>SUM(F34/E34)*100</f>
        <v>58.262727272727275</v>
      </c>
      <c r="H34" s="161">
        <f t="shared" si="0"/>
        <v>344967</v>
      </c>
      <c r="I34" s="28">
        <f>SUM(D34/D59)*100</f>
        <v>12.454968530949865</v>
      </c>
      <c r="J34" s="28">
        <f>SUM(E34/E59)*100</f>
        <v>13.905843951990285</v>
      </c>
      <c r="K34" s="38">
        <f>SUM(F34/F59)*100</f>
        <v>15.839152912147336</v>
      </c>
    </row>
    <row r="35" spans="1:11" ht="15.75" x14ac:dyDescent="0.25">
      <c r="A35" s="41"/>
      <c r="B35" s="35" t="s">
        <v>207</v>
      </c>
      <c r="C35" s="36"/>
      <c r="D35" s="77">
        <v>1793634</v>
      </c>
      <c r="E35" s="37">
        <v>3272000</v>
      </c>
      <c r="F35" s="37">
        <v>2018788</v>
      </c>
      <c r="G35" s="28">
        <f>SUM(F35/E35)*100</f>
        <v>61.698899755501223</v>
      </c>
      <c r="H35" s="161">
        <f t="shared" si="0"/>
        <v>225154</v>
      </c>
      <c r="I35" s="28">
        <f>SUM(D35/D59)*100</f>
        <v>8.7984721087442281</v>
      </c>
      <c r="J35" s="28">
        <f>SUM(E35/E59)*100</f>
        <v>9.1919033153358001</v>
      </c>
      <c r="K35" s="38">
        <f>SUM(F35/F59)*100</f>
        <v>11.087321911441935</v>
      </c>
    </row>
    <row r="36" spans="1:11" ht="15.75" x14ac:dyDescent="0.25">
      <c r="A36" s="36" t="s">
        <v>80</v>
      </c>
      <c r="B36" s="30" t="s">
        <v>63</v>
      </c>
      <c r="C36" s="36"/>
      <c r="D36" s="32">
        <f>SUM(D37+D39+D40+D41)</f>
        <v>2036557</v>
      </c>
      <c r="E36" s="32">
        <f>SUM(E37+E39+E40+E41)</f>
        <v>2195700</v>
      </c>
      <c r="F36" s="32">
        <f>SUM(F37+F39+F40+F41)</f>
        <v>1455370</v>
      </c>
      <c r="G36" s="33">
        <f>SUM(F36/E36)*100</f>
        <v>66.282734435487541</v>
      </c>
      <c r="H36" s="18">
        <f t="shared" si="0"/>
        <v>-581187</v>
      </c>
      <c r="I36" s="33">
        <f>SUM(D36/D59)*100</f>
        <v>9.9901038686642973</v>
      </c>
      <c r="J36" s="33">
        <f>SUM(E36/E59)*100</f>
        <v>6.1682952657343568</v>
      </c>
      <c r="K36" s="19">
        <f>SUM(F36/F59)*100</f>
        <v>7.9929916812737378</v>
      </c>
    </row>
    <row r="37" spans="1:11" ht="15.75" x14ac:dyDescent="0.25">
      <c r="A37" s="41" t="s">
        <v>285</v>
      </c>
      <c r="B37" s="35" t="s">
        <v>107</v>
      </c>
      <c r="C37" s="31" t="s">
        <v>108</v>
      </c>
      <c r="D37" s="77">
        <v>681660</v>
      </c>
      <c r="E37" s="37">
        <v>1607100</v>
      </c>
      <c r="F37" s="37">
        <v>1124970</v>
      </c>
      <c r="G37" s="28">
        <f>SUM(F37/E37)*100</f>
        <v>70</v>
      </c>
      <c r="H37" s="161">
        <f t="shared" si="0"/>
        <v>443310</v>
      </c>
      <c r="I37" s="28">
        <f>SUM(D37/D59)*100</f>
        <v>3.3438073194679578</v>
      </c>
      <c r="J37" s="28">
        <f>SUM(E37/E59)*100</f>
        <v>4.5147640030795122</v>
      </c>
      <c r="K37" s="38">
        <f>SUM(F37/F59)*100</f>
        <v>6.1784122605815135</v>
      </c>
    </row>
    <row r="38" spans="1:11" ht="15.75" x14ac:dyDescent="0.25">
      <c r="A38" s="41" t="s">
        <v>286</v>
      </c>
      <c r="B38" s="35" t="s">
        <v>52</v>
      </c>
      <c r="C38" s="36"/>
      <c r="D38" s="177"/>
      <c r="E38" s="37"/>
      <c r="F38" s="37"/>
      <c r="G38" s="33"/>
      <c r="H38" s="161"/>
      <c r="I38" s="33"/>
      <c r="J38" s="28"/>
      <c r="K38" s="28"/>
    </row>
    <row r="39" spans="1:11" ht="15.75" x14ac:dyDescent="0.25">
      <c r="A39" s="41"/>
      <c r="B39" s="35" t="s">
        <v>55</v>
      </c>
      <c r="C39" s="36" t="s">
        <v>38</v>
      </c>
      <c r="D39" s="77">
        <v>1356421</v>
      </c>
      <c r="E39" s="37">
        <v>557400</v>
      </c>
      <c r="F39" s="37">
        <v>299200</v>
      </c>
      <c r="G39" s="28">
        <f>SUM(F39/E39)*100</f>
        <v>53.677789738069606</v>
      </c>
      <c r="H39" s="161">
        <f t="shared" si="0"/>
        <v>-1057221</v>
      </c>
      <c r="I39" s="28">
        <f>SUM(D39/D59)*100</f>
        <v>6.6537723617053164</v>
      </c>
      <c r="J39" s="28">
        <f>SUM(E39/E59)*100</f>
        <v>1.5658823068362395</v>
      </c>
      <c r="K39" s="38">
        <f>SUM(F39/F59)*100</f>
        <v>1.6432268845978018</v>
      </c>
    </row>
    <row r="40" spans="1:11" ht="15.75" x14ac:dyDescent="0.25">
      <c r="A40" s="41" t="s">
        <v>287</v>
      </c>
      <c r="B40" s="35" t="s">
        <v>268</v>
      </c>
      <c r="C40" s="36" t="s">
        <v>269</v>
      </c>
      <c r="D40" s="177"/>
      <c r="E40" s="37">
        <v>31200</v>
      </c>
      <c r="F40" s="37">
        <v>31200</v>
      </c>
      <c r="G40" s="28">
        <f>SUM(F40/E40)*100</f>
        <v>100</v>
      </c>
      <c r="H40" s="161">
        <f t="shared" si="0"/>
        <v>31200</v>
      </c>
      <c r="I40" s="28"/>
      <c r="J40" s="28">
        <f>SUM(E40/E59)*100</f>
        <v>8.7648955818605434E-2</v>
      </c>
      <c r="K40" s="38">
        <f>SUM(F40/F59)*100</f>
        <v>0.17135253609442316</v>
      </c>
    </row>
    <row r="41" spans="1:11" ht="15.75" x14ac:dyDescent="0.25">
      <c r="A41" s="41" t="s">
        <v>288</v>
      </c>
      <c r="B41" s="35" t="s">
        <v>244</v>
      </c>
      <c r="C41" s="36" t="s">
        <v>242</v>
      </c>
      <c r="D41" s="77">
        <v>-1524</v>
      </c>
      <c r="E41" s="37"/>
      <c r="F41" s="37"/>
      <c r="G41" s="28"/>
      <c r="H41" s="161">
        <f t="shared" si="0"/>
        <v>1524</v>
      </c>
      <c r="I41" s="28">
        <f>SUM(D41/D59)*100</f>
        <v>-7.4758125089768616E-3</v>
      </c>
      <c r="J41" s="28"/>
      <c r="K41" s="38"/>
    </row>
    <row r="42" spans="1:11" ht="15.75" x14ac:dyDescent="0.25">
      <c r="A42" s="36" t="s">
        <v>81</v>
      </c>
      <c r="B42" s="30" t="s">
        <v>57</v>
      </c>
      <c r="C42" s="36"/>
      <c r="D42" s="32">
        <f>SUM(D44+D47)</f>
        <v>1152971</v>
      </c>
      <c r="E42" s="32">
        <f>SUM(E44+E47)</f>
        <v>-80000</v>
      </c>
      <c r="F42" s="32">
        <f>SUM(F44+F47)</f>
        <v>-117301</v>
      </c>
      <c r="G42" s="33">
        <f>SUM(F42/E42)*100</f>
        <v>146.62625</v>
      </c>
      <c r="H42" s="18">
        <f t="shared" si="0"/>
        <v>-1270272</v>
      </c>
      <c r="I42" s="33">
        <f>SUM(D42/D59)*100</f>
        <v>5.655771013312048</v>
      </c>
      <c r="J42" s="33">
        <f>SUM(E42/E59)*100</f>
        <v>-0.22474091235539853</v>
      </c>
      <c r="K42" s="19">
        <f>SUM(F42/F59)*100</f>
        <v>-0.64422512296192092</v>
      </c>
    </row>
    <row r="43" spans="1:11" ht="15.75" x14ac:dyDescent="0.25">
      <c r="A43" s="41"/>
      <c r="B43" s="35" t="s">
        <v>50</v>
      </c>
      <c r="C43" s="36"/>
      <c r="D43" s="177"/>
      <c r="E43" s="37"/>
      <c r="F43" s="37"/>
      <c r="G43" s="33"/>
      <c r="H43" s="161"/>
      <c r="I43" s="33"/>
      <c r="J43" s="28"/>
      <c r="K43" s="38"/>
    </row>
    <row r="44" spans="1:11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494</v>
      </c>
      <c r="E44" s="32">
        <f>SUM(E45:E46)</f>
        <v>-80000</v>
      </c>
      <c r="F44" s="32">
        <f>SUM(F45:F46)</f>
        <v>-117301</v>
      </c>
      <c r="G44" s="33">
        <f>SUM(F44/E44)*100</f>
        <v>146.62625</v>
      </c>
      <c r="H44" s="18">
        <f t="shared" si="0"/>
        <v>-117795</v>
      </c>
      <c r="I44" s="33">
        <f>SUM(D44/D59)*100</f>
        <v>2.4232620599964369E-3</v>
      </c>
      <c r="J44" s="33">
        <f>SUM(E44/E59)*100</f>
        <v>-0.22474091235539853</v>
      </c>
      <c r="K44" s="19">
        <f>SUM(F44/F59)*100</f>
        <v>-0.64422512296192092</v>
      </c>
    </row>
    <row r="45" spans="1:11" ht="15" x14ac:dyDescent="0.2">
      <c r="A45" s="41"/>
      <c r="B45" s="48" t="s">
        <v>210</v>
      </c>
      <c r="C45" s="118" t="s">
        <v>101</v>
      </c>
      <c r="D45" s="182">
        <v>33494</v>
      </c>
      <c r="E45" s="37"/>
      <c r="F45" s="37"/>
      <c r="G45" s="28"/>
      <c r="H45" s="161">
        <f t="shared" si="0"/>
        <v>-33494</v>
      </c>
      <c r="I45" s="28">
        <f>SUM(D45/D59)*100</f>
        <v>0.16430109197878676</v>
      </c>
      <c r="J45" s="28"/>
      <c r="K45" s="38"/>
    </row>
    <row r="46" spans="1:11" ht="15" x14ac:dyDescent="0.2">
      <c r="A46" s="41"/>
      <c r="B46" s="21" t="s">
        <v>211</v>
      </c>
      <c r="C46" s="119" t="s">
        <v>209</v>
      </c>
      <c r="D46" s="79">
        <v>-33000</v>
      </c>
      <c r="E46" s="37">
        <v>-80000</v>
      </c>
      <c r="F46" s="37">
        <v>-117301</v>
      </c>
      <c r="G46" s="28">
        <f>SUM(F46/E46)*100</f>
        <v>146.62625</v>
      </c>
      <c r="H46" s="161">
        <f t="shared" si="0"/>
        <v>-84301</v>
      </c>
      <c r="I46" s="28">
        <f>SUM(D46/D59)*100</f>
        <v>-0.16187782991879032</v>
      </c>
      <c r="J46" s="28">
        <f>SUM(E46/E59)*100</f>
        <v>-0.22474091235539853</v>
      </c>
      <c r="K46" s="38">
        <f>SUM(F46/F59)*100</f>
        <v>-0.64422512296192092</v>
      </c>
    </row>
    <row r="47" spans="1:11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1152477</v>
      </c>
      <c r="E47" s="32">
        <f>SUM(E48)</f>
        <v>0</v>
      </c>
      <c r="F47" s="32">
        <f>SUM(F48)</f>
        <v>0</v>
      </c>
      <c r="G47" s="33"/>
      <c r="H47" s="18">
        <f t="shared" si="0"/>
        <v>-1152477</v>
      </c>
      <c r="I47" s="33">
        <f>SUM(D47/D59)*100</f>
        <v>5.6533477512520518</v>
      </c>
      <c r="J47" s="33"/>
      <c r="K47" s="19"/>
    </row>
    <row r="48" spans="1:11" ht="15" x14ac:dyDescent="0.2">
      <c r="A48" s="41"/>
      <c r="B48" s="35" t="s">
        <v>210</v>
      </c>
      <c r="C48" s="119" t="s">
        <v>214</v>
      </c>
      <c r="D48" s="79">
        <v>1152477</v>
      </c>
      <c r="E48" s="37"/>
      <c r="F48" s="37"/>
      <c r="G48" s="28"/>
      <c r="H48" s="161">
        <f t="shared" si="0"/>
        <v>-1152477</v>
      </c>
      <c r="I48" s="28">
        <f>SUM(D48/D59)*100</f>
        <v>5.6533477512520518</v>
      </c>
      <c r="J48" s="28"/>
      <c r="K48" s="38"/>
    </row>
    <row r="49" spans="1:11" ht="15.75" x14ac:dyDescent="0.25">
      <c r="A49" s="36" t="s">
        <v>84</v>
      </c>
      <c r="B49" s="30" t="s">
        <v>58</v>
      </c>
      <c r="C49" s="36"/>
      <c r="D49" s="80">
        <f>SUM(D51)</f>
        <v>-315000</v>
      </c>
      <c r="E49" s="32">
        <f>SUM(E51)</f>
        <v>-112690</v>
      </c>
      <c r="F49" s="32">
        <f>SUM(F51)</f>
        <v>-112690</v>
      </c>
      <c r="G49" s="33"/>
      <c r="H49" s="161">
        <f t="shared" si="0"/>
        <v>202310</v>
      </c>
      <c r="I49" s="33">
        <f>SUM(D49/D59)*100</f>
        <v>-1.5451974674066349</v>
      </c>
      <c r="J49" s="33">
        <f>SUM(E49/E59)*100</f>
        <v>-0.31657566766662326</v>
      </c>
      <c r="K49" s="19">
        <f>SUM(F49/F59)*100</f>
        <v>-0.61890119527181231</v>
      </c>
    </row>
    <row r="50" spans="1:11" ht="15.75" x14ac:dyDescent="0.25">
      <c r="A50" s="41"/>
      <c r="B50" s="35" t="s">
        <v>50</v>
      </c>
      <c r="C50" s="36"/>
      <c r="D50" s="80"/>
      <c r="E50" s="37"/>
      <c r="F50" s="37"/>
      <c r="G50" s="33"/>
      <c r="H50" s="161">
        <f t="shared" si="0"/>
        <v>0</v>
      </c>
      <c r="I50" s="33"/>
      <c r="J50" s="28"/>
      <c r="K50" s="38"/>
    </row>
    <row r="51" spans="1:11" ht="15.75" x14ac:dyDescent="0.25">
      <c r="A51" s="122" t="s">
        <v>85</v>
      </c>
      <c r="B51" s="45" t="s">
        <v>41</v>
      </c>
      <c r="C51" s="47" t="s">
        <v>42</v>
      </c>
      <c r="D51" s="183">
        <v>-315000</v>
      </c>
      <c r="E51" s="37">
        <v>-112690</v>
      </c>
      <c r="F51" s="37">
        <v>-112690</v>
      </c>
      <c r="G51" s="33"/>
      <c r="H51" s="161">
        <f t="shared" si="0"/>
        <v>202310</v>
      </c>
      <c r="I51" s="28">
        <f>SUM(D51/D59)*100</f>
        <v>-1.5451974674066349</v>
      </c>
      <c r="J51" s="28">
        <f>SUM(E51/E59)*100</f>
        <v>-0.31657566766662326</v>
      </c>
      <c r="K51" s="38">
        <f>SUM(F51/F59)*100</f>
        <v>-0.61890119527181231</v>
      </c>
    </row>
    <row r="52" spans="1:11" ht="15.75" x14ac:dyDescent="0.25">
      <c r="A52" s="36" t="s">
        <v>86</v>
      </c>
      <c r="B52" s="30" t="s">
        <v>59</v>
      </c>
      <c r="C52" s="36"/>
      <c r="D52" s="32">
        <f>SUM(D54:D58)</f>
        <v>2612503</v>
      </c>
      <c r="E52" s="32">
        <f>SUM(E54:E58)</f>
        <v>251420</v>
      </c>
      <c r="F52" s="32">
        <f>SUM(F54:F58)</f>
        <v>72974</v>
      </c>
      <c r="G52" s="33">
        <f>SUM(F52/E52)*100</f>
        <v>29.024739479754992</v>
      </c>
      <c r="H52" s="18">
        <f t="shared" si="0"/>
        <v>-2539529</v>
      </c>
      <c r="I52" s="33">
        <f>SUM(D52/D59)*100</f>
        <v>12.815342918070588</v>
      </c>
      <c r="J52" s="33">
        <f>SUM(E52/E59)*100</f>
        <v>0.70630450230492881</v>
      </c>
      <c r="K52" s="19">
        <f>SUM(F52/F59)*100</f>
        <v>0.40077820413315496</v>
      </c>
    </row>
    <row r="53" spans="1:11" ht="15.75" x14ac:dyDescent="0.25">
      <c r="A53" s="35"/>
      <c r="B53" s="35" t="s">
        <v>50</v>
      </c>
      <c r="C53" s="36"/>
      <c r="D53" s="177"/>
      <c r="E53" s="37"/>
      <c r="F53" s="37"/>
      <c r="G53" s="33"/>
      <c r="H53" s="161">
        <f t="shared" si="0"/>
        <v>0</v>
      </c>
      <c r="I53" s="33"/>
      <c r="J53" s="28"/>
      <c r="K53" s="28"/>
    </row>
    <row r="54" spans="1:11" ht="15.75" x14ac:dyDescent="0.25">
      <c r="A54" s="122" t="s">
        <v>87</v>
      </c>
      <c r="B54" s="45" t="s">
        <v>249</v>
      </c>
      <c r="C54" s="46" t="s">
        <v>248</v>
      </c>
      <c r="D54" s="184">
        <v>4000000</v>
      </c>
      <c r="E54" s="37"/>
      <c r="F54" s="37"/>
      <c r="G54" s="28"/>
      <c r="H54" s="161">
        <f t="shared" si="0"/>
        <v>-4000000</v>
      </c>
      <c r="I54" s="28">
        <f>D54/D59*100</f>
        <v>19.62155514167155</v>
      </c>
      <c r="J54" s="28"/>
      <c r="K54" s="38"/>
    </row>
    <row r="55" spans="1:11" ht="15.75" x14ac:dyDescent="0.25">
      <c r="A55" s="41" t="s">
        <v>289</v>
      </c>
      <c r="B55" s="35" t="s">
        <v>267</v>
      </c>
      <c r="C55" s="31" t="s">
        <v>261</v>
      </c>
      <c r="D55" s="80"/>
      <c r="E55" s="37">
        <v>-350000</v>
      </c>
      <c r="F55" s="37"/>
      <c r="G55" s="28"/>
      <c r="H55" s="161">
        <f t="shared" si="0"/>
        <v>0</v>
      </c>
      <c r="I55" s="28"/>
      <c r="J55" s="28"/>
      <c r="K55" s="38"/>
    </row>
    <row r="56" spans="1:11" ht="15.75" x14ac:dyDescent="0.25">
      <c r="A56" s="122" t="s">
        <v>290</v>
      </c>
      <c r="B56" s="48" t="s">
        <v>76</v>
      </c>
      <c r="C56" s="49" t="s">
        <v>77</v>
      </c>
      <c r="D56" s="182">
        <v>22771</v>
      </c>
      <c r="E56" s="37"/>
      <c r="F56" s="37">
        <v>8173</v>
      </c>
      <c r="G56" s="28"/>
      <c r="H56" s="161">
        <f t="shared" si="0"/>
        <v>-14598</v>
      </c>
      <c r="I56" s="28">
        <f>D56/D59*100</f>
        <v>0.11170060803275073</v>
      </c>
      <c r="J56" s="28"/>
      <c r="K56" s="38">
        <f>SUM(F56/F59)*100</f>
        <v>4.4886675560888475E-2</v>
      </c>
    </row>
    <row r="57" spans="1:11" ht="15.75" x14ac:dyDescent="0.25">
      <c r="A57" s="122" t="s">
        <v>291</v>
      </c>
      <c r="B57" s="21" t="s">
        <v>45</v>
      </c>
      <c r="C57" s="44" t="s">
        <v>46</v>
      </c>
      <c r="D57" s="79"/>
      <c r="E57" s="37"/>
      <c r="F57" s="37"/>
      <c r="G57" s="28"/>
      <c r="H57" s="161">
        <f t="shared" si="0"/>
        <v>0</v>
      </c>
      <c r="I57" s="28"/>
      <c r="J57" s="28"/>
      <c r="K57" s="38">
        <f>SUM(F57/F59)*100</f>
        <v>0</v>
      </c>
    </row>
    <row r="58" spans="1:11" ht="16.5" thickBot="1" x14ac:dyDescent="0.3">
      <c r="A58" s="122" t="s">
        <v>292</v>
      </c>
      <c r="B58" s="21" t="s">
        <v>78</v>
      </c>
      <c r="C58" s="44" t="s">
        <v>43</v>
      </c>
      <c r="D58" s="79">
        <v>-1410268</v>
      </c>
      <c r="E58" s="37">
        <v>601420</v>
      </c>
      <c r="F58" s="37">
        <v>64801</v>
      </c>
      <c r="G58" s="28"/>
      <c r="H58" s="23"/>
      <c r="I58" s="28">
        <f>D58/D59*100</f>
        <v>-6.9179128316337142</v>
      </c>
      <c r="J58" s="28">
        <f>SUM(E58/E59)*100</f>
        <v>1.6895459938597974</v>
      </c>
      <c r="K58" s="38">
        <f>SUM(F58/F59)*100</f>
        <v>0.35589152857226647</v>
      </c>
    </row>
    <row r="59" spans="1:11" ht="16.5" thickBot="1" x14ac:dyDescent="0.3">
      <c r="A59" s="51" t="s">
        <v>4</v>
      </c>
      <c r="B59" s="52" t="s">
        <v>44</v>
      </c>
      <c r="C59" s="53" t="s">
        <v>4</v>
      </c>
      <c r="D59" s="54">
        <f>SUM(D13+D29)</f>
        <v>20385744</v>
      </c>
      <c r="E59" s="54">
        <f>SUM(E13+E29)</f>
        <v>35596545</v>
      </c>
      <c r="F59" s="148">
        <f>SUM(F13+F29)</f>
        <v>18208076</v>
      </c>
      <c r="G59" s="58">
        <f>SUM(F59/E59)*100</f>
        <v>51.151245155955451</v>
      </c>
      <c r="H59" s="199">
        <f t="shared" si="0"/>
        <v>-2177668</v>
      </c>
      <c r="I59" s="200">
        <f>SUM(I13+I29)</f>
        <v>100</v>
      </c>
      <c r="J59" s="149">
        <f>SUM(J13+J29)</f>
        <v>100</v>
      </c>
      <c r="K59" s="55">
        <f>SUM(K13+K29)</f>
        <v>100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I5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2" zoomScale="75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G3" sqref="G3"/>
    </sheetView>
  </sheetViews>
  <sheetFormatPr defaultRowHeight="12.75" x14ac:dyDescent="0.2"/>
  <cols>
    <col min="1" max="1" width="7.140625" customWidth="1"/>
    <col min="2" max="2" width="49.42578125" customWidth="1"/>
    <col min="3" max="3" width="13" customWidth="1"/>
    <col min="4" max="4" width="13.140625" bestFit="1" customWidth="1"/>
    <col min="5" max="5" width="13.85546875" customWidth="1"/>
    <col min="6" max="6" width="10.28515625" customWidth="1"/>
    <col min="7" max="7" width="12.42578125" customWidth="1"/>
    <col min="8" max="8" width="10.28515625" customWidth="1"/>
    <col min="9" max="9" width="11" customWidth="1"/>
    <col min="10" max="10" width="11.140625" customWidth="1"/>
  </cols>
  <sheetData>
    <row r="1" spans="1:10" ht="15.75" x14ac:dyDescent="0.25">
      <c r="E1" s="1" t="s">
        <v>195</v>
      </c>
    </row>
    <row r="3" spans="1:10" ht="15.75" x14ac:dyDescent="0.25">
      <c r="B3" s="212" t="s">
        <v>276</v>
      </c>
      <c r="C3" s="176"/>
      <c r="G3" s="210" t="s">
        <v>293</v>
      </c>
    </row>
    <row r="4" spans="1:10" ht="15.75" x14ac:dyDescent="0.25">
      <c r="B4" s="2"/>
      <c r="C4" s="2"/>
    </row>
    <row r="5" spans="1:10" ht="15.75" x14ac:dyDescent="0.25">
      <c r="B5" s="212" t="s">
        <v>199</v>
      </c>
      <c r="C5" s="176"/>
    </row>
    <row r="6" spans="1:10" ht="13.5" thickBot="1" x14ac:dyDescent="0.25"/>
    <row r="7" spans="1:10" ht="15.75" x14ac:dyDescent="0.25">
      <c r="A7" s="61" t="s">
        <v>0</v>
      </c>
      <c r="B7" s="61"/>
      <c r="C7" s="4" t="s">
        <v>7</v>
      </c>
      <c r="D7" s="4" t="s">
        <v>125</v>
      </c>
      <c r="E7" s="4" t="s">
        <v>7</v>
      </c>
      <c r="F7" s="4" t="s">
        <v>283</v>
      </c>
      <c r="G7" s="195"/>
      <c r="H7" s="201" t="s">
        <v>237</v>
      </c>
      <c r="I7" s="125" t="s">
        <v>237</v>
      </c>
      <c r="J7" s="125" t="s">
        <v>237</v>
      </c>
    </row>
    <row r="8" spans="1:10" ht="16.5" thickBot="1" x14ac:dyDescent="0.3">
      <c r="A8" s="62" t="s">
        <v>2</v>
      </c>
      <c r="B8" s="62" t="s">
        <v>34</v>
      </c>
      <c r="C8" s="7" t="s">
        <v>274</v>
      </c>
      <c r="D8" s="7" t="s">
        <v>62</v>
      </c>
      <c r="E8" s="7" t="s">
        <v>274</v>
      </c>
      <c r="F8" s="10"/>
      <c r="G8" s="197"/>
      <c r="H8" s="202" t="s">
        <v>238</v>
      </c>
      <c r="I8" s="126" t="s">
        <v>238</v>
      </c>
      <c r="J8" s="126" t="s">
        <v>238</v>
      </c>
    </row>
    <row r="9" spans="1:10" ht="15.75" x14ac:dyDescent="0.25">
      <c r="A9" s="62"/>
      <c r="B9" s="62"/>
      <c r="C9" s="7" t="s">
        <v>275</v>
      </c>
      <c r="D9" s="7"/>
      <c r="E9" s="7" t="s">
        <v>275</v>
      </c>
      <c r="F9" s="7" t="s">
        <v>3</v>
      </c>
      <c r="G9" s="7" t="s">
        <v>280</v>
      </c>
      <c r="H9" s="8" t="s">
        <v>239</v>
      </c>
      <c r="I9" s="8" t="s">
        <v>66</v>
      </c>
      <c r="J9" s="8" t="s">
        <v>67</v>
      </c>
    </row>
    <row r="10" spans="1:10" ht="16.5" thickBot="1" x14ac:dyDescent="0.3">
      <c r="A10" s="62" t="s">
        <v>1</v>
      </c>
      <c r="B10" s="63"/>
      <c r="C10" s="10" t="s">
        <v>203</v>
      </c>
      <c r="D10" s="10" t="s">
        <v>256</v>
      </c>
      <c r="E10" s="10" t="s">
        <v>256</v>
      </c>
      <c r="F10" s="10" t="s">
        <v>127</v>
      </c>
      <c r="G10" s="10" t="s">
        <v>284</v>
      </c>
      <c r="H10" s="11"/>
      <c r="I10" s="11"/>
      <c r="J10" s="11"/>
    </row>
    <row r="11" spans="1:10" ht="16.5" thickBot="1" x14ac:dyDescent="0.3">
      <c r="A11" s="64">
        <v>1</v>
      </c>
      <c r="B11" s="65">
        <v>2</v>
      </c>
      <c r="C11" s="66">
        <v>3</v>
      </c>
      <c r="D11" s="66">
        <v>4</v>
      </c>
      <c r="E11" s="56">
        <v>5</v>
      </c>
      <c r="F11" s="56">
        <v>6</v>
      </c>
      <c r="G11" s="11">
        <v>7</v>
      </c>
      <c r="H11" s="11">
        <v>8</v>
      </c>
      <c r="I11" s="11">
        <v>9</v>
      </c>
      <c r="J11" s="56">
        <v>10</v>
      </c>
    </row>
    <row r="12" spans="1:10" ht="15.75" x14ac:dyDescent="0.25">
      <c r="A12" s="67" t="s">
        <v>19</v>
      </c>
      <c r="B12" s="68" t="s">
        <v>10</v>
      </c>
      <c r="C12" s="191">
        <f>SUM(C13:C15)</f>
        <v>1304867</v>
      </c>
      <c r="D12" s="18">
        <f>SUM(D13:D15)</f>
        <v>2875444</v>
      </c>
      <c r="E12" s="18">
        <f>SUM(E13:E15)</f>
        <v>1606284</v>
      </c>
      <c r="F12" s="19">
        <f t="shared" ref="F12:F17" si="0">SUM(E12/D12)*100</f>
        <v>55.862120771609533</v>
      </c>
      <c r="G12" s="18">
        <f>E12-C12</f>
        <v>301417</v>
      </c>
      <c r="H12" s="70">
        <f>SUM(C12/C87)*100</f>
        <v>6.4008799482618839</v>
      </c>
      <c r="I12" s="70">
        <f>SUM(D12/D87)*100</f>
        <v>8.0778738498357079</v>
      </c>
      <c r="J12" s="168">
        <f>SUM(E12/E87)*100</f>
        <v>8.8218217015350771</v>
      </c>
    </row>
    <row r="13" spans="1:10" ht="15.75" x14ac:dyDescent="0.25">
      <c r="A13" s="67" t="s">
        <v>20</v>
      </c>
      <c r="B13" s="71" t="s">
        <v>16</v>
      </c>
      <c r="C13" s="190">
        <v>699110</v>
      </c>
      <c r="D13" s="37">
        <v>1537960</v>
      </c>
      <c r="E13" s="37">
        <v>722101</v>
      </c>
      <c r="F13" s="38">
        <f t="shared" si="0"/>
        <v>46.951871310047075</v>
      </c>
      <c r="G13" s="161">
        <f>E13-C13</f>
        <v>22991</v>
      </c>
      <c r="H13" s="57">
        <f>SUM(C13/C87)*100</f>
        <v>3.4294063537734996</v>
      </c>
      <c r="I13" s="57">
        <f>SUM(D13/D87)*100</f>
        <v>4.3205316695763596</v>
      </c>
      <c r="J13" s="28">
        <f>SUM(E13/E87)*100</f>
        <v>3.9658281303307388</v>
      </c>
    </row>
    <row r="14" spans="1:10" ht="15.75" x14ac:dyDescent="0.25">
      <c r="A14" s="67" t="s">
        <v>21</v>
      </c>
      <c r="B14" s="71" t="s">
        <v>99</v>
      </c>
      <c r="C14" s="190">
        <v>69766</v>
      </c>
      <c r="D14" s="37">
        <v>200000</v>
      </c>
      <c r="E14" s="37">
        <v>67284</v>
      </c>
      <c r="F14" s="38">
        <f t="shared" si="0"/>
        <v>33.642000000000003</v>
      </c>
      <c r="G14" s="161">
        <f t="shared" ref="G14:G75" si="1">E14-C14</f>
        <v>-2482</v>
      </c>
      <c r="H14" s="57">
        <f>SUM(C14/C87)*100</f>
        <v>0.34222935400346438</v>
      </c>
      <c r="I14" s="57">
        <f>SUM(D14/D87)*100</f>
        <v>0.56185228088849637</v>
      </c>
      <c r="J14" s="38">
        <f>SUM(E14/E87)*100</f>
        <v>0.36952833456978101</v>
      </c>
    </row>
    <row r="15" spans="1:10" ht="15.75" x14ac:dyDescent="0.25">
      <c r="A15" s="72" t="s">
        <v>56</v>
      </c>
      <c r="B15" s="71" t="s">
        <v>196</v>
      </c>
      <c r="C15" s="190">
        <v>535991</v>
      </c>
      <c r="D15" s="37">
        <v>1137484</v>
      </c>
      <c r="E15" s="37">
        <v>816899</v>
      </c>
      <c r="F15" s="38">
        <f t="shared" si="0"/>
        <v>71.816306866733953</v>
      </c>
      <c r="G15" s="161">
        <f t="shared" si="1"/>
        <v>280908</v>
      </c>
      <c r="H15" s="57">
        <f>SUM(C15/C87)*100</f>
        <v>2.629244240484919</v>
      </c>
      <c r="I15" s="57">
        <f>SUM(D15/D87)*100</f>
        <v>3.1954898993708523</v>
      </c>
      <c r="J15" s="170">
        <v>4.4800000000000004</v>
      </c>
    </row>
    <row r="16" spans="1:10" ht="15.75" x14ac:dyDescent="0.25">
      <c r="A16" s="29" t="s">
        <v>24</v>
      </c>
      <c r="B16" s="68" t="s">
        <v>11</v>
      </c>
      <c r="C16" s="192">
        <f>SUM(C17:C19)</f>
        <v>84427</v>
      </c>
      <c r="D16" s="32">
        <f>SUM(D17:D19)</f>
        <v>198558</v>
      </c>
      <c r="E16" s="32">
        <f>SUM(E17:E19)</f>
        <v>71280</v>
      </c>
      <c r="F16" s="19">
        <f t="shared" si="0"/>
        <v>35.898830568398147</v>
      </c>
      <c r="G16" s="18">
        <f t="shared" si="1"/>
        <v>-13147</v>
      </c>
      <c r="H16" s="70">
        <f>SUM(C16/C87)*100</f>
        <v>0.41414725898647603</v>
      </c>
      <c r="I16" s="70">
        <f>SUM(D16/D87)*100</f>
        <v>0.55780132594329024</v>
      </c>
      <c r="J16" s="19">
        <f>SUM(E16/E87)*100</f>
        <v>0.39147464015418215</v>
      </c>
    </row>
    <row r="17" spans="1:10" ht="15.75" x14ac:dyDescent="0.25">
      <c r="A17" s="67" t="s">
        <v>20</v>
      </c>
      <c r="B17" s="71" t="s">
        <v>16</v>
      </c>
      <c r="C17" s="190">
        <v>65931</v>
      </c>
      <c r="D17" s="37">
        <v>169599</v>
      </c>
      <c r="E17" s="37">
        <v>62885</v>
      </c>
      <c r="F17" s="38">
        <f t="shared" si="0"/>
        <v>37.078638435368134</v>
      </c>
      <c r="G17" s="161">
        <f t="shared" si="1"/>
        <v>-3046</v>
      </c>
      <c r="H17" s="57">
        <f>SUM(C17/C87)*100</f>
        <v>0.32341718801138675</v>
      </c>
      <c r="I17" s="57">
        <f>SUM(D17/D87)*100</f>
        <v>0.47644792493204047</v>
      </c>
      <c r="J17" s="170">
        <v>0.34</v>
      </c>
    </row>
    <row r="18" spans="1:10" ht="15.75" x14ac:dyDescent="0.25">
      <c r="A18" s="67" t="s">
        <v>21</v>
      </c>
      <c r="B18" s="71" t="s">
        <v>99</v>
      </c>
      <c r="C18" s="190"/>
      <c r="D18" s="37"/>
      <c r="E18" s="37"/>
      <c r="F18" s="38"/>
      <c r="G18" s="161"/>
      <c r="H18" s="38"/>
      <c r="I18" s="57"/>
      <c r="J18" s="38"/>
    </row>
    <row r="19" spans="1:10" ht="15.75" x14ac:dyDescent="0.25">
      <c r="A19" s="29" t="s">
        <v>56</v>
      </c>
      <c r="B19" s="71" t="s">
        <v>196</v>
      </c>
      <c r="C19" s="190">
        <v>18496</v>
      </c>
      <c r="D19" s="37">
        <v>28959</v>
      </c>
      <c r="E19" s="37">
        <v>8395</v>
      </c>
      <c r="F19" s="38">
        <f t="shared" ref="F19:F25" si="2">SUM(E19/D19)*100</f>
        <v>28.989260678890844</v>
      </c>
      <c r="G19" s="161">
        <f t="shared" si="1"/>
        <v>-10101</v>
      </c>
      <c r="H19" s="57">
        <f>SUM(C19/C87)*100</f>
        <v>9.0730070975089255E-2</v>
      </c>
      <c r="I19" s="57">
        <f>SUM(D19/D87)*100</f>
        <v>8.1353401011249826E-2</v>
      </c>
      <c r="J19" s="38">
        <f>SUM(E19/E87)*100</f>
        <v>4.610591476002187E-2</v>
      </c>
    </row>
    <row r="20" spans="1:10" ht="15.75" x14ac:dyDescent="0.25">
      <c r="A20" s="29" t="s">
        <v>25</v>
      </c>
      <c r="B20" s="68" t="s">
        <v>8</v>
      </c>
      <c r="C20" s="192">
        <f>SUM(C21:C23)</f>
        <v>6330033</v>
      </c>
      <c r="D20" s="32">
        <f>SUM(D21:D23)</f>
        <v>13269828</v>
      </c>
      <c r="E20" s="32">
        <f>SUM(E21:E23)</f>
        <v>7265999</v>
      </c>
      <c r="F20" s="19">
        <f t="shared" si="2"/>
        <v>54.755788846697939</v>
      </c>
      <c r="G20" s="18">
        <f t="shared" si="1"/>
        <v>935966</v>
      </c>
      <c r="H20" s="70">
        <f>SUM(C20/C87)*100</f>
        <v>31.051272889525151</v>
      </c>
      <c r="I20" s="70">
        <f>SUM(D20/D87)*100</f>
        <v>37.278415643990172</v>
      </c>
      <c r="J20" s="19">
        <f>SUM(E20/E87)*100</f>
        <v>39.905363971459693</v>
      </c>
    </row>
    <row r="21" spans="1:10" ht="15.75" x14ac:dyDescent="0.25">
      <c r="A21" s="67" t="s">
        <v>20</v>
      </c>
      <c r="B21" s="71" t="s">
        <v>16</v>
      </c>
      <c r="C21" s="190">
        <v>5520680</v>
      </c>
      <c r="D21" s="37">
        <v>11603529</v>
      </c>
      <c r="E21" s="37">
        <v>6082750</v>
      </c>
      <c r="F21" s="38">
        <f t="shared" si="2"/>
        <v>52.421552098503824</v>
      </c>
      <c r="G21" s="161">
        <f t="shared" si="1"/>
        <v>562070</v>
      </c>
      <c r="H21" s="57">
        <f>SUM(C21/C87)*100</f>
        <v>27.081081759880828</v>
      </c>
      <c r="I21" s="57">
        <f>SUM(D21/D87)*100</f>
        <v>32.59734617502906</v>
      </c>
      <c r="J21" s="38">
        <f>SUM(E21/E87)*100</f>
        <v>33.406879452831809</v>
      </c>
    </row>
    <row r="22" spans="1:10" ht="15.75" x14ac:dyDescent="0.25">
      <c r="A22" s="67" t="s">
        <v>21</v>
      </c>
      <c r="B22" s="71" t="s">
        <v>99</v>
      </c>
      <c r="C22" s="190"/>
      <c r="D22" s="37">
        <v>130000</v>
      </c>
      <c r="E22" s="37">
        <v>6609</v>
      </c>
      <c r="F22" s="38">
        <f t="shared" si="2"/>
        <v>5.0838461538461539</v>
      </c>
      <c r="G22" s="161">
        <f t="shared" si="1"/>
        <v>6609</v>
      </c>
      <c r="H22" s="57">
        <f>SUM(C22/C87)*100</f>
        <v>0</v>
      </c>
      <c r="I22" s="57">
        <f>SUM(D22/D87)*100</f>
        <v>0.36520398257752262</v>
      </c>
      <c r="J22" s="38">
        <f>SUM(E22/E87)*100</f>
        <v>3.6297080482309063E-2</v>
      </c>
    </row>
    <row r="23" spans="1:10" ht="15.75" x14ac:dyDescent="0.25">
      <c r="A23" s="29" t="s">
        <v>56</v>
      </c>
      <c r="B23" s="71" t="s">
        <v>196</v>
      </c>
      <c r="C23" s="190">
        <v>809353</v>
      </c>
      <c r="D23" s="37">
        <v>1536299</v>
      </c>
      <c r="E23" s="37">
        <v>1176640</v>
      </c>
      <c r="F23" s="38">
        <f t="shared" si="2"/>
        <v>76.58925769007206</v>
      </c>
      <c r="G23" s="161">
        <f t="shared" si="1"/>
        <v>367287</v>
      </c>
      <c r="H23" s="57">
        <f>SUM(C23/C87)*100</f>
        <v>3.9701911296443235</v>
      </c>
      <c r="I23" s="171">
        <v>4.3099999999999996</v>
      </c>
      <c r="J23" s="38">
        <f>SUM(E23/E87)*100</f>
        <v>6.4621874381455795</v>
      </c>
    </row>
    <row r="24" spans="1:10" ht="15.75" x14ac:dyDescent="0.25">
      <c r="A24" s="29" t="s">
        <v>26</v>
      </c>
      <c r="B24" s="68" t="s">
        <v>9</v>
      </c>
      <c r="C24" s="32">
        <f>SUM(C25:C27)</f>
        <v>2242871</v>
      </c>
      <c r="D24" s="32">
        <f>SUM(D25:D27)</f>
        <v>4975383</v>
      </c>
      <c r="E24" s="32">
        <f>SUM(E25:E27)</f>
        <v>2583395</v>
      </c>
      <c r="F24" s="19">
        <f t="shared" si="2"/>
        <v>51.923540358601542</v>
      </c>
      <c r="G24" s="18">
        <f t="shared" si="1"/>
        <v>340524</v>
      </c>
      <c r="H24" s="70">
        <f>SUM(C24/C87)*100</f>
        <v>11.002154250539004</v>
      </c>
      <c r="I24" s="70">
        <f>SUM(D24/D87)*100</f>
        <v>13.977151434219248</v>
      </c>
      <c r="J24" s="19">
        <f>SUM(E24/E87)*100</f>
        <v>14.188182211014496</v>
      </c>
    </row>
    <row r="25" spans="1:10" ht="15.75" x14ac:dyDescent="0.25">
      <c r="A25" s="67" t="s">
        <v>20</v>
      </c>
      <c r="B25" s="71" t="s">
        <v>16</v>
      </c>
      <c r="C25" s="185">
        <v>2056531</v>
      </c>
      <c r="D25" s="37">
        <v>4378513</v>
      </c>
      <c r="E25" s="37">
        <v>2174769</v>
      </c>
      <c r="F25" s="38">
        <f t="shared" si="2"/>
        <v>49.66912282777281</v>
      </c>
      <c r="G25" s="161">
        <f t="shared" si="1"/>
        <v>118238</v>
      </c>
      <c r="H25" s="57">
        <f>SUM(C25/C87)*100</f>
        <v>10.088084104264235</v>
      </c>
      <c r="I25" s="57">
        <f>SUM(D25/D87)*100</f>
        <v>12.300387579749664</v>
      </c>
      <c r="J25" s="38">
        <f>SUM(E25/E87)*100</f>
        <v>11.943980242613222</v>
      </c>
    </row>
    <row r="26" spans="1:10" ht="15.75" x14ac:dyDescent="0.25">
      <c r="A26" s="67" t="s">
        <v>21</v>
      </c>
      <c r="B26" s="71" t="s">
        <v>99</v>
      </c>
      <c r="C26" s="185"/>
      <c r="D26" s="37"/>
      <c r="E26" s="37"/>
      <c r="F26" s="38"/>
      <c r="G26" s="161">
        <f t="shared" si="1"/>
        <v>0</v>
      </c>
      <c r="H26" s="38"/>
      <c r="I26" s="57"/>
      <c r="J26" s="38"/>
    </row>
    <row r="27" spans="1:10" ht="15.75" x14ac:dyDescent="0.25">
      <c r="A27" s="67" t="s">
        <v>56</v>
      </c>
      <c r="B27" s="71" t="s">
        <v>196</v>
      </c>
      <c r="C27" s="185">
        <v>186340</v>
      </c>
      <c r="D27" s="37">
        <v>596870</v>
      </c>
      <c r="E27" s="37">
        <v>408626</v>
      </c>
      <c r="F27" s="38">
        <f t="shared" ref="F27:F45" si="3">SUM(E27/D27)*100</f>
        <v>68.461474022819033</v>
      </c>
      <c r="G27" s="161">
        <f t="shared" si="1"/>
        <v>222286</v>
      </c>
      <c r="H27" s="57">
        <f>SUM(C27/C87)*100</f>
        <v>0.91407014627476924</v>
      </c>
      <c r="I27" s="57">
        <f>SUM(D27/D87)*100</f>
        <v>1.6767638544695842</v>
      </c>
      <c r="J27" s="170">
        <v>2.25</v>
      </c>
    </row>
    <row r="28" spans="1:10" ht="15.75" x14ac:dyDescent="0.25">
      <c r="A28" s="29" t="s">
        <v>27</v>
      </c>
      <c r="B28" s="68" t="s">
        <v>12</v>
      </c>
      <c r="C28" s="32">
        <f>SUM(C29+C31)</f>
        <v>834082</v>
      </c>
      <c r="D28" s="32">
        <f>SUM(D29+D31)</f>
        <v>1793574</v>
      </c>
      <c r="E28" s="32">
        <f>SUM(E29+E31)</f>
        <v>1159611</v>
      </c>
      <c r="F28" s="19">
        <f t="shared" si="3"/>
        <v>64.653646852597106</v>
      </c>
      <c r="G28" s="18">
        <f t="shared" si="1"/>
        <v>325529</v>
      </c>
      <c r="H28" s="70">
        <f>SUM(C28/C87)*100</f>
        <v>4.0914964889189225</v>
      </c>
      <c r="I28" s="70">
        <f>SUM(D28/D87)*100</f>
        <v>5.0386182142115192</v>
      </c>
      <c r="J28" s="19">
        <f>SUM(E28/E87)*100</f>
        <v>6.3686630042625039</v>
      </c>
    </row>
    <row r="29" spans="1:10" ht="15.75" x14ac:dyDescent="0.25">
      <c r="A29" s="67" t="s">
        <v>20</v>
      </c>
      <c r="B29" s="71" t="s">
        <v>16</v>
      </c>
      <c r="C29" s="37">
        <f>SUM(C30)</f>
        <v>731071</v>
      </c>
      <c r="D29" s="37">
        <f>SUM(D30)</f>
        <v>1588810</v>
      </c>
      <c r="E29" s="37">
        <v>1049873</v>
      </c>
      <c r="F29" s="38">
        <f t="shared" si="3"/>
        <v>66.079203932502935</v>
      </c>
      <c r="G29" s="161">
        <f t="shared" si="1"/>
        <v>318802</v>
      </c>
      <c r="H29" s="57">
        <f>SUM(C29/C87)*100</f>
        <v>3.586187484744241</v>
      </c>
      <c r="I29" s="57">
        <f>SUM(D29/D87)*100</f>
        <v>4.4633826119922597</v>
      </c>
      <c r="J29" s="38">
        <f>SUM(E29/E87)*100</f>
        <v>5.7659743950980866</v>
      </c>
    </row>
    <row r="30" spans="1:10" ht="15" x14ac:dyDescent="0.2">
      <c r="A30" s="74" t="s">
        <v>18</v>
      </c>
      <c r="B30" s="71" t="s">
        <v>88</v>
      </c>
      <c r="C30" s="185">
        <v>731071</v>
      </c>
      <c r="D30" s="37">
        <v>1588810</v>
      </c>
      <c r="E30" s="37">
        <v>1049872</v>
      </c>
      <c r="F30" s="38">
        <f t="shared" si="3"/>
        <v>66.079140992315004</v>
      </c>
      <c r="G30" s="161">
        <f t="shared" si="1"/>
        <v>318801</v>
      </c>
      <c r="H30" s="57">
        <f>SUM(C30/C87)*100</f>
        <v>3.586187484744241</v>
      </c>
      <c r="I30" s="57">
        <f>SUM(D30/D87)*100</f>
        <v>4.4633826119922597</v>
      </c>
      <c r="J30" s="38">
        <f>SUM(E30/E87)*100</f>
        <v>5.7659689030296226</v>
      </c>
    </row>
    <row r="31" spans="1:10" ht="15.75" x14ac:dyDescent="0.25">
      <c r="A31" s="29" t="s">
        <v>21</v>
      </c>
      <c r="B31" s="71" t="s">
        <v>196</v>
      </c>
      <c r="C31" s="37">
        <f>SUM(C32)</f>
        <v>103011</v>
      </c>
      <c r="D31" s="37">
        <f>SUM(D32)</f>
        <v>204764</v>
      </c>
      <c r="E31" s="37">
        <f>SUM(E32)</f>
        <v>109738</v>
      </c>
      <c r="F31" s="38">
        <f t="shared" si="3"/>
        <v>53.592428356547053</v>
      </c>
      <c r="G31" s="161">
        <f t="shared" si="1"/>
        <v>6727</v>
      </c>
      <c r="H31" s="57">
        <f>SUM(C31/C87)*100</f>
        <v>0.50530900417468205</v>
      </c>
      <c r="I31" s="57">
        <f>SUM(D31/D87)*100</f>
        <v>0.57523560221926029</v>
      </c>
      <c r="J31" s="38">
        <f>SUM(E31/E87)*100</f>
        <v>0.60268860916441691</v>
      </c>
    </row>
    <row r="32" spans="1:10" ht="15" x14ac:dyDescent="0.2">
      <c r="A32" s="34" t="s">
        <v>23</v>
      </c>
      <c r="B32" s="71" t="s">
        <v>88</v>
      </c>
      <c r="C32" s="185">
        <v>103011</v>
      </c>
      <c r="D32" s="37">
        <v>204764</v>
      </c>
      <c r="E32" s="37">
        <v>109738</v>
      </c>
      <c r="F32" s="38">
        <f t="shared" si="3"/>
        <v>53.592428356547053</v>
      </c>
      <c r="G32" s="161">
        <f t="shared" si="1"/>
        <v>6727</v>
      </c>
      <c r="H32" s="57">
        <f>SUM(C32/C87)*100</f>
        <v>0.50530900417468205</v>
      </c>
      <c r="I32" s="57">
        <f>SUM(D32/D87)*100</f>
        <v>0.57523560221926029</v>
      </c>
      <c r="J32" s="38">
        <f>SUM(E32/E87)*100</f>
        <v>0.60268860916441691</v>
      </c>
    </row>
    <row r="33" spans="1:10" ht="15.75" x14ac:dyDescent="0.25">
      <c r="A33" s="29" t="s">
        <v>28</v>
      </c>
      <c r="B33" s="68" t="s">
        <v>13</v>
      </c>
      <c r="C33" s="32">
        <f>SUM(C34)</f>
        <v>1451155</v>
      </c>
      <c r="D33" s="32">
        <f>SUM(D34)</f>
        <v>4741414</v>
      </c>
      <c r="E33" s="32">
        <f>SUM(E34)</f>
        <v>1697609</v>
      </c>
      <c r="F33" s="19">
        <f t="shared" si="3"/>
        <v>35.803855136885325</v>
      </c>
      <c r="G33" s="18">
        <f t="shared" si="1"/>
        <v>246454</v>
      </c>
      <c r="H33" s="70">
        <f>SUM(C33/C87)*100</f>
        <v>7.1184794629030952</v>
      </c>
      <c r="I33" s="70">
        <f>SUM(D33/D87)*100</f>
        <v>13.319871352683247</v>
      </c>
      <c r="J33" s="19">
        <f>SUM(E33/E87)*100</f>
        <v>9.3233848540614623</v>
      </c>
    </row>
    <row r="34" spans="1:10" ht="15.75" x14ac:dyDescent="0.25">
      <c r="A34" s="29" t="s">
        <v>20</v>
      </c>
      <c r="B34" s="71" t="s">
        <v>196</v>
      </c>
      <c r="C34" s="37">
        <f>SUM(C35:C36)</f>
        <v>1451155</v>
      </c>
      <c r="D34" s="37">
        <f>SUM(D35:D36)</f>
        <v>4741414</v>
      </c>
      <c r="E34" s="37">
        <f>SUM(E35:E36)</f>
        <v>1697609</v>
      </c>
      <c r="F34" s="38">
        <f t="shared" si="3"/>
        <v>35.803855136885325</v>
      </c>
      <c r="G34" s="161">
        <f t="shared" si="1"/>
        <v>246454</v>
      </c>
      <c r="H34" s="57">
        <f>SUM(C34/C87)*100</f>
        <v>7.1184794629030952</v>
      </c>
      <c r="I34" s="57">
        <f>SUM(D34/D87)*100</f>
        <v>13.319871352683247</v>
      </c>
      <c r="J34" s="38">
        <f>SUM(E34/E87)*100</f>
        <v>9.3233848540614623</v>
      </c>
    </row>
    <row r="35" spans="1:10" ht="15" x14ac:dyDescent="0.2">
      <c r="A35" s="74" t="s">
        <v>17</v>
      </c>
      <c r="B35" s="71" t="s">
        <v>122</v>
      </c>
      <c r="C35" s="185">
        <v>205769</v>
      </c>
      <c r="D35" s="37">
        <v>617414</v>
      </c>
      <c r="E35" s="37">
        <v>306564</v>
      </c>
      <c r="F35" s="38">
        <f t="shared" si="3"/>
        <v>49.652907125526795</v>
      </c>
      <c r="G35" s="161">
        <f t="shared" si="1"/>
        <v>100795</v>
      </c>
      <c r="H35" s="57">
        <f>SUM(C35/C87)*100</f>
        <v>1.0093769449866534</v>
      </c>
      <c r="I35" s="57">
        <f>SUM(D35/D87)*100</f>
        <v>1.7344773207624504</v>
      </c>
      <c r="J35" s="38">
        <f>SUM(E35/E87)*100</f>
        <v>1.6836704767708572</v>
      </c>
    </row>
    <row r="36" spans="1:10" ht="15" x14ac:dyDescent="0.2">
      <c r="A36" s="74" t="s">
        <v>18</v>
      </c>
      <c r="B36" s="71" t="s">
        <v>123</v>
      </c>
      <c r="C36" s="185">
        <v>1245386</v>
      </c>
      <c r="D36" s="37">
        <v>4124000</v>
      </c>
      <c r="E36" s="37">
        <v>1391045</v>
      </c>
      <c r="F36" s="38">
        <f t="shared" si="3"/>
        <v>33.730480116391853</v>
      </c>
      <c r="G36" s="161">
        <f t="shared" si="1"/>
        <v>145659</v>
      </c>
      <c r="H36" s="57">
        <f>SUM(C36/C87)*100</f>
        <v>6.1091025179164422</v>
      </c>
      <c r="I36" s="57">
        <f>SUM(D36/D87)*100</f>
        <v>11.585394031920794</v>
      </c>
      <c r="J36" s="38">
        <f>SUM(E36/E87)*100</f>
        <v>7.6397143772906047</v>
      </c>
    </row>
    <row r="37" spans="1:10" ht="15.75" x14ac:dyDescent="0.25">
      <c r="A37" s="29" t="s">
        <v>29</v>
      </c>
      <c r="B37" s="68" t="s">
        <v>15</v>
      </c>
      <c r="C37" s="32">
        <f>SUM(C38+C41+C43)</f>
        <v>1133220</v>
      </c>
      <c r="D37" s="32">
        <f>SUM(D38+D41+D43)</f>
        <v>2549327</v>
      </c>
      <c r="E37" s="32">
        <f>SUM(E38+E41+E43)</f>
        <v>1420163</v>
      </c>
      <c r="F37" s="19">
        <f t="shared" si="3"/>
        <v>55.70736904288858</v>
      </c>
      <c r="G37" s="18">
        <f t="shared" si="1"/>
        <v>286943</v>
      </c>
      <c r="H37" s="70">
        <f>SUM(C37/C87)*100</f>
        <v>5.5588846794112596</v>
      </c>
      <c r="I37" s="70">
        <f>SUM(D37/D87)*100</f>
        <v>7.1617259484031388</v>
      </c>
      <c r="J37" s="19">
        <f>SUM(E37/E87)*100</f>
        <v>7.7996324268418027</v>
      </c>
    </row>
    <row r="38" spans="1:10" ht="15.75" x14ac:dyDescent="0.25">
      <c r="A38" s="67" t="s">
        <v>20</v>
      </c>
      <c r="B38" s="71" t="s">
        <v>16</v>
      </c>
      <c r="C38" s="37">
        <f>SUM(C39:C40)</f>
        <v>593231</v>
      </c>
      <c r="D38" s="37">
        <f>SUM(D39:D40)</f>
        <v>1237600</v>
      </c>
      <c r="E38" s="37">
        <f>SUM(E39:E40)</f>
        <v>631984</v>
      </c>
      <c r="F38" s="38">
        <f t="shared" si="3"/>
        <v>51.065287653522951</v>
      </c>
      <c r="G38" s="161">
        <f t="shared" si="1"/>
        <v>38753</v>
      </c>
      <c r="H38" s="57">
        <f>SUM(C38/C87)*100</f>
        <v>2.9100286945622393</v>
      </c>
      <c r="I38" s="57">
        <f>SUM(D38/D87)*100</f>
        <v>3.4767419141380151</v>
      </c>
      <c r="J38" s="170">
        <v>3.48</v>
      </c>
    </row>
    <row r="39" spans="1:10" ht="15" x14ac:dyDescent="0.2">
      <c r="A39" s="74" t="s">
        <v>17</v>
      </c>
      <c r="B39" s="71" t="s">
        <v>109</v>
      </c>
      <c r="C39" s="187"/>
      <c r="D39" s="37">
        <v>3050</v>
      </c>
      <c r="E39" s="37">
        <v>1050</v>
      </c>
      <c r="F39" s="38">
        <f t="shared" si="3"/>
        <v>34.42622950819672</v>
      </c>
      <c r="G39" s="161">
        <f t="shared" si="1"/>
        <v>1050</v>
      </c>
      <c r="H39" s="57">
        <f>SUM(C39/C87)*100</f>
        <v>0</v>
      </c>
      <c r="I39" s="57">
        <f>SUM(D39/D87)*100</f>
        <v>8.5682472835495686E-3</v>
      </c>
      <c r="J39" s="38">
        <f>SUM(E39/E87)*100</f>
        <v>5.7666718877930866E-3</v>
      </c>
    </row>
    <row r="40" spans="1:10" ht="15" x14ac:dyDescent="0.2">
      <c r="A40" s="74" t="s">
        <v>18</v>
      </c>
      <c r="B40" s="71" t="s">
        <v>264</v>
      </c>
      <c r="C40" s="190">
        <v>593231</v>
      </c>
      <c r="D40" s="77">
        <v>1234550</v>
      </c>
      <c r="E40" s="77">
        <v>630934</v>
      </c>
      <c r="F40" s="38">
        <f t="shared" si="3"/>
        <v>51.106395042728117</v>
      </c>
      <c r="G40" s="161">
        <f t="shared" si="1"/>
        <v>37703</v>
      </c>
      <c r="H40" s="57">
        <f>SUM(C40/C87)*100</f>
        <v>2.9100286945622393</v>
      </c>
      <c r="I40" s="57">
        <f>SUM(D40/D87)*100</f>
        <v>3.4681736668544656</v>
      </c>
      <c r="J40" s="38">
        <f>SUM(E40/E87)*100</f>
        <v>3.4651327246217556</v>
      </c>
    </row>
    <row r="41" spans="1:10" ht="15.75" x14ac:dyDescent="0.25">
      <c r="A41" s="67" t="s">
        <v>21</v>
      </c>
      <c r="B41" s="71" t="s">
        <v>99</v>
      </c>
      <c r="C41" s="37">
        <f>SUM(C42)</f>
        <v>15022</v>
      </c>
      <c r="D41" s="37">
        <f>SUM(D42)</f>
        <v>142448</v>
      </c>
      <c r="E41" s="37">
        <f>SUM(E42)</f>
        <v>36877</v>
      </c>
      <c r="F41" s="38">
        <f t="shared" si="3"/>
        <v>25.888043356172076</v>
      </c>
      <c r="G41" s="161">
        <f t="shared" si="1"/>
        <v>21855</v>
      </c>
      <c r="H41" s="57">
        <f>SUM(C41/C87)*100</f>
        <v>7.3688750334547526E-2</v>
      </c>
      <c r="I41" s="57">
        <f>SUM(D41/D87)*100</f>
        <v>0.40017366854002268</v>
      </c>
      <c r="J41" s="38">
        <f>SUM(E41/E87)*100</f>
        <v>0.20253100876775776</v>
      </c>
    </row>
    <row r="42" spans="1:10" ht="15.75" x14ac:dyDescent="0.25">
      <c r="A42" s="29" t="s">
        <v>22</v>
      </c>
      <c r="B42" s="71" t="s">
        <v>265</v>
      </c>
      <c r="C42" s="190">
        <v>15022</v>
      </c>
      <c r="D42" s="77">
        <v>142448</v>
      </c>
      <c r="E42" s="77">
        <v>36877</v>
      </c>
      <c r="F42" s="38">
        <f t="shared" si="3"/>
        <v>25.888043356172076</v>
      </c>
      <c r="G42" s="161">
        <f t="shared" si="1"/>
        <v>21855</v>
      </c>
      <c r="H42" s="57">
        <f>SUM(C42/C87)*100</f>
        <v>7.3688750334547526E-2</v>
      </c>
      <c r="I42" s="57">
        <f>SUM(D42/D87)*100</f>
        <v>0.40017366854002268</v>
      </c>
      <c r="J42" s="38">
        <f>SUM(E42/E87)*100</f>
        <v>0.20253100876775776</v>
      </c>
    </row>
    <row r="43" spans="1:10" ht="15.75" x14ac:dyDescent="0.25">
      <c r="A43" s="29" t="s">
        <v>56</v>
      </c>
      <c r="B43" s="71" t="s">
        <v>196</v>
      </c>
      <c r="C43" s="37">
        <f>SUM(C44:C46)</f>
        <v>524967</v>
      </c>
      <c r="D43" s="37">
        <f>SUM(D44:D46)</f>
        <v>1169279</v>
      </c>
      <c r="E43" s="37">
        <f>SUM(E44:E46)</f>
        <v>751302</v>
      </c>
      <c r="F43" s="38">
        <f t="shared" si="3"/>
        <v>64.253441650795068</v>
      </c>
      <c r="G43" s="161">
        <f t="shared" si="1"/>
        <v>226335</v>
      </c>
      <c r="H43" s="57">
        <f>SUM(C43/C87)*100</f>
        <v>2.5751672345144727</v>
      </c>
      <c r="I43" s="57">
        <f>SUM(D43/D87)*100</f>
        <v>3.2848103657251007</v>
      </c>
      <c r="J43" s="38">
        <f>SUM(E43/E87)*100</f>
        <v>4.126202021564497</v>
      </c>
    </row>
    <row r="44" spans="1:10" ht="15" x14ac:dyDescent="0.2">
      <c r="A44" s="34" t="s">
        <v>103</v>
      </c>
      <c r="B44" s="71" t="s">
        <v>95</v>
      </c>
      <c r="C44" s="190">
        <v>1661</v>
      </c>
      <c r="D44" s="37">
        <v>3833</v>
      </c>
      <c r="E44" s="37">
        <v>1912</v>
      </c>
      <c r="F44" s="38">
        <f t="shared" si="3"/>
        <v>49.882598486824939</v>
      </c>
      <c r="G44" s="161">
        <f t="shared" si="1"/>
        <v>251</v>
      </c>
      <c r="H44" s="57">
        <f>SUM(C44/C87)*100</f>
        <v>8.1478507725791117E-3</v>
      </c>
      <c r="I44" s="57">
        <f>SUM(D44/D87)*100</f>
        <v>1.0767898963228032E-2</v>
      </c>
      <c r="J44" s="38">
        <f>SUM(E44/E87)*100</f>
        <v>1.0500834904247984E-2</v>
      </c>
    </row>
    <row r="45" spans="1:10" ht="15" x14ac:dyDescent="0.2">
      <c r="A45" s="34" t="s">
        <v>104</v>
      </c>
      <c r="B45" s="71" t="s">
        <v>96</v>
      </c>
      <c r="C45" s="190">
        <v>124948</v>
      </c>
      <c r="D45" s="37">
        <v>192719</v>
      </c>
      <c r="E45" s="37">
        <v>161491</v>
      </c>
      <c r="F45" s="38">
        <f t="shared" si="3"/>
        <v>83.796096907933318</v>
      </c>
      <c r="G45" s="161">
        <f t="shared" si="1"/>
        <v>36543</v>
      </c>
      <c r="H45" s="57">
        <f>SUM(C45/C87)*100</f>
        <v>0.6129185179603942</v>
      </c>
      <c r="I45" s="57">
        <f>SUM(D45/D87)*100</f>
        <v>0.54139804860275065</v>
      </c>
      <c r="J45" s="38">
        <f>SUM(E45/E87)*100</f>
        <v>0.88691962841104133</v>
      </c>
    </row>
    <row r="46" spans="1:10" ht="15" x14ac:dyDescent="0.2">
      <c r="A46" s="34" t="s">
        <v>105</v>
      </c>
      <c r="B46" s="71" t="s">
        <v>265</v>
      </c>
      <c r="C46" s="190">
        <v>398358</v>
      </c>
      <c r="D46" s="37">
        <v>972727</v>
      </c>
      <c r="E46" s="37">
        <v>587899</v>
      </c>
      <c r="F46" s="38">
        <f>SUM(E46/D46)*100</f>
        <v>60.438231898569697</v>
      </c>
      <c r="G46" s="161">
        <f t="shared" si="1"/>
        <v>189541</v>
      </c>
      <c r="H46" s="57">
        <f>SUM(C46/C87)*100</f>
        <v>1.9541008657814991</v>
      </c>
      <c r="I46" s="57">
        <f>SUM(D46/D87)*100</f>
        <v>2.7326444181591221</v>
      </c>
      <c r="J46" s="38">
        <f>SUM(E46/E87)*100</f>
        <v>3.2287815582492079</v>
      </c>
    </row>
    <row r="47" spans="1:10" ht="15.75" x14ac:dyDescent="0.25">
      <c r="A47" s="29" t="s">
        <v>30</v>
      </c>
      <c r="B47" s="75" t="s">
        <v>14</v>
      </c>
      <c r="C47" s="32">
        <f>SUM(C48+C51+C53)</f>
        <v>1838566</v>
      </c>
      <c r="D47" s="32">
        <f>SUM(D48+D51+D53)</f>
        <v>2588170</v>
      </c>
      <c r="E47" s="32">
        <f>SUM(E48+E51+E53)</f>
        <v>1460486</v>
      </c>
      <c r="F47" s="19">
        <f>SUM(E47/D47)*100</f>
        <v>56.429291738950681</v>
      </c>
      <c r="G47" s="18">
        <f t="shared" si="1"/>
        <v>-378080</v>
      </c>
      <c r="H47" s="70">
        <f>SUM(C47/C87)*100</f>
        <v>9.0188810376506243</v>
      </c>
      <c r="I47" s="70">
        <f>SUM(D47/D87)*100</f>
        <v>7.2708460891358975</v>
      </c>
      <c r="J47" s="19">
        <f>SUM(E47/E87)*100</f>
        <v>8.0210891035384524</v>
      </c>
    </row>
    <row r="48" spans="1:10" ht="15.75" x14ac:dyDescent="0.25">
      <c r="A48" s="29" t="s">
        <v>20</v>
      </c>
      <c r="B48" s="71" t="s">
        <v>16</v>
      </c>
      <c r="C48" s="37">
        <f>SUM(C49:C50)</f>
        <v>41420</v>
      </c>
      <c r="D48" s="37">
        <f>SUM(D49:D50)</f>
        <v>75709</v>
      </c>
      <c r="E48" s="37">
        <f>SUM(E49:E50)</f>
        <v>105882</v>
      </c>
      <c r="F48" s="38">
        <f>SUM(E48/D48)*100</f>
        <v>139.8539143298683</v>
      </c>
      <c r="G48" s="161">
        <f t="shared" si="1"/>
        <v>64462</v>
      </c>
      <c r="H48" s="57">
        <f>SUM(C48/C87)*100</f>
        <v>0.20318120349200894</v>
      </c>
      <c r="I48" s="57">
        <f>SUM(D48/D87)*100</f>
        <v>0.21268637166893586</v>
      </c>
      <c r="J48" s="38">
        <f>SUM(E48/E87)*100</f>
        <v>0.58151119316505484</v>
      </c>
    </row>
    <row r="49" spans="1:10" ht="15" x14ac:dyDescent="0.2">
      <c r="A49" s="34" t="s">
        <v>17</v>
      </c>
      <c r="B49" s="71" t="s">
        <v>270</v>
      </c>
      <c r="C49" s="190">
        <v>41420</v>
      </c>
      <c r="D49" s="37">
        <v>72059</v>
      </c>
      <c r="E49" s="37">
        <v>72059</v>
      </c>
      <c r="F49" s="38">
        <f>SUM(E49/D49)*100</f>
        <v>100</v>
      </c>
      <c r="G49" s="161">
        <f t="shared" si="1"/>
        <v>30639</v>
      </c>
      <c r="H49" s="57">
        <f>SUM(C49/C87)*100</f>
        <v>0.20318120349200894</v>
      </c>
      <c r="I49" s="57">
        <f>SUM(D49/D87)*100</f>
        <v>0.20243256754272082</v>
      </c>
      <c r="J49" s="38">
        <f>SUM(E49/E87)*100</f>
        <v>0.39575296148807815</v>
      </c>
    </row>
    <row r="50" spans="1:10" ht="15" x14ac:dyDescent="0.2">
      <c r="A50" s="34" t="s">
        <v>18</v>
      </c>
      <c r="B50" s="71" t="s">
        <v>266</v>
      </c>
      <c r="C50" s="187"/>
      <c r="D50" s="37">
        <v>3650</v>
      </c>
      <c r="E50" s="37">
        <v>33823</v>
      </c>
      <c r="F50" s="38">
        <f>SUM(E50/D50)*100</f>
        <v>926.65753424657532</v>
      </c>
      <c r="G50" s="161">
        <f t="shared" si="1"/>
        <v>33823</v>
      </c>
      <c r="H50" s="57">
        <f>SUM(C50/C87)*100</f>
        <v>0</v>
      </c>
      <c r="I50" s="57">
        <f>SUM(D50/D87)*100</f>
        <v>1.0253804126215058E-2</v>
      </c>
      <c r="J50" s="38">
        <f>SUM(E50/E87)*100</f>
        <v>0.18575823167697675</v>
      </c>
    </row>
    <row r="51" spans="1:10" ht="15.75" x14ac:dyDescent="0.25">
      <c r="A51" s="29" t="s">
        <v>21</v>
      </c>
      <c r="B51" s="71" t="s">
        <v>99</v>
      </c>
      <c r="C51" s="37">
        <f>SUM(C52)</f>
        <v>0</v>
      </c>
      <c r="D51" s="37">
        <f>SUM(D52)</f>
        <v>0</v>
      </c>
      <c r="E51" s="37">
        <f>SUM(E52)</f>
        <v>0</v>
      </c>
      <c r="F51" s="38"/>
      <c r="G51" s="161">
        <f t="shared" si="1"/>
        <v>0</v>
      </c>
      <c r="H51" s="38"/>
      <c r="I51" s="57"/>
      <c r="J51" s="38"/>
    </row>
    <row r="52" spans="1:10" ht="15" x14ac:dyDescent="0.2">
      <c r="A52" s="34" t="s">
        <v>22</v>
      </c>
      <c r="B52" s="71" t="s">
        <v>266</v>
      </c>
      <c r="C52" s="187"/>
      <c r="D52" s="37"/>
      <c r="E52" s="37"/>
      <c r="F52" s="38"/>
      <c r="G52" s="161">
        <f t="shared" si="1"/>
        <v>0</v>
      </c>
      <c r="H52" s="38"/>
      <c r="I52" s="57"/>
      <c r="J52" s="38"/>
    </row>
    <row r="53" spans="1:10" ht="15.75" x14ac:dyDescent="0.25">
      <c r="A53" s="29" t="s">
        <v>56</v>
      </c>
      <c r="B53" s="71" t="s">
        <v>196</v>
      </c>
      <c r="C53" s="37">
        <f>SUM(C54:C55)</f>
        <v>1797146</v>
      </c>
      <c r="D53" s="37">
        <f>SUM(D54:D55)</f>
        <v>2512461</v>
      </c>
      <c r="E53" s="37">
        <f>SUM(E54:E55)</f>
        <v>1354604</v>
      </c>
      <c r="F53" s="38">
        <f>SUM(E53/D53)*100</f>
        <v>53.91542396080974</v>
      </c>
      <c r="G53" s="161">
        <f t="shared" si="1"/>
        <v>-442542</v>
      </c>
      <c r="H53" s="57">
        <f>SUM(C53/C87)*100</f>
        <v>8.8156998341586164</v>
      </c>
      <c r="I53" s="57">
        <f>SUM(D53/D87)*100</f>
        <v>7.0581597174669621</v>
      </c>
      <c r="J53" s="38">
        <f>SUM(E53/E87)*100</f>
        <v>7.4395779103733979</v>
      </c>
    </row>
    <row r="54" spans="1:10" ht="15" x14ac:dyDescent="0.2">
      <c r="A54" s="34" t="s">
        <v>103</v>
      </c>
      <c r="B54" s="71" t="s">
        <v>90</v>
      </c>
      <c r="C54" s="190">
        <v>559521</v>
      </c>
      <c r="D54" s="37">
        <v>732391</v>
      </c>
      <c r="E54" s="37">
        <v>627068</v>
      </c>
      <c r="F54" s="38">
        <f>SUM(E54/D54)*100</f>
        <v>85.619293519445222</v>
      </c>
      <c r="G54" s="161">
        <f t="shared" si="1"/>
        <v>67547</v>
      </c>
      <c r="H54" s="57">
        <f>SUM(C54/C87)*100</f>
        <v>2.7446680386058024</v>
      </c>
      <c r="I54" s="57">
        <f>SUM(D54/D87)*100</f>
        <v>2.0574777692610335</v>
      </c>
      <c r="J54" s="38">
        <f>SUM(E54/E87)*100</f>
        <v>3.4439003879377483</v>
      </c>
    </row>
    <row r="55" spans="1:10" ht="15" x14ac:dyDescent="0.2">
      <c r="A55" s="34" t="s">
        <v>104</v>
      </c>
      <c r="B55" s="71" t="s">
        <v>266</v>
      </c>
      <c r="C55" s="190">
        <v>1237625</v>
      </c>
      <c r="D55" s="37">
        <v>1780070</v>
      </c>
      <c r="E55" s="37">
        <v>727536</v>
      </c>
      <c r="F55" s="38">
        <f>SUM(E55/D55)*100</f>
        <v>40.871201694315388</v>
      </c>
      <c r="G55" s="161">
        <f t="shared" si="1"/>
        <v>-510089</v>
      </c>
      <c r="H55" s="57">
        <f>SUM(C55/C87)*100</f>
        <v>6.0710317955528135</v>
      </c>
      <c r="I55" s="57">
        <f>SUM(D55/D87)*100</f>
        <v>5.0006819482059282</v>
      </c>
      <c r="J55" s="38">
        <f>SUM(E55/E87)*100</f>
        <v>3.9956775224356491</v>
      </c>
    </row>
    <row r="56" spans="1:10" ht="15.75" x14ac:dyDescent="0.25">
      <c r="A56" s="166" t="s">
        <v>31</v>
      </c>
      <c r="B56" s="167" t="s">
        <v>262</v>
      </c>
      <c r="C56" s="32">
        <f>SUM(C57:C58)</f>
        <v>0</v>
      </c>
      <c r="D56" s="32">
        <f>SUM(D57:D58)</f>
        <v>605447</v>
      </c>
      <c r="E56" s="32">
        <f>SUM(E57:E58)</f>
        <v>0</v>
      </c>
      <c r="F56" s="19">
        <f>SUM(E56/D56)*100</f>
        <v>0</v>
      </c>
      <c r="G56" s="18">
        <f t="shared" si="1"/>
        <v>0</v>
      </c>
      <c r="H56" s="57"/>
      <c r="I56" s="57">
        <f>SUM(D56/D87)*100</f>
        <v>1.7008588895354873</v>
      </c>
      <c r="J56" s="38">
        <f>SUM(E56/E87)*100</f>
        <v>0</v>
      </c>
    </row>
    <row r="57" spans="1:10" ht="15" x14ac:dyDescent="0.2">
      <c r="A57" s="165"/>
      <c r="B57" s="71" t="s">
        <v>16</v>
      </c>
      <c r="C57" s="187"/>
      <c r="D57" s="37">
        <v>555447</v>
      </c>
      <c r="E57" s="37"/>
      <c r="F57" s="38"/>
      <c r="G57" s="161"/>
      <c r="H57" s="38"/>
      <c r="I57" s="57">
        <f>SUM(D57/D87)*100</f>
        <v>1.5603958193133631</v>
      </c>
      <c r="J57" s="38">
        <f>SUM(E57/E87)*100</f>
        <v>0</v>
      </c>
    </row>
    <row r="58" spans="1:10" ht="15.75" x14ac:dyDescent="0.25">
      <c r="A58" s="34"/>
      <c r="B58" s="71" t="s">
        <v>196</v>
      </c>
      <c r="C58" s="187"/>
      <c r="D58" s="37">
        <v>50000</v>
      </c>
      <c r="E58" s="37"/>
      <c r="F58" s="38"/>
      <c r="G58" s="18"/>
      <c r="H58" s="38"/>
      <c r="I58" s="57">
        <f>SUM(D58/D87)*100</f>
        <v>0.14046307022212409</v>
      </c>
      <c r="J58" s="38">
        <f>SUM(E58/E87)*100</f>
        <v>0</v>
      </c>
    </row>
    <row r="59" spans="1:10" ht="15.75" x14ac:dyDescent="0.25">
      <c r="A59" s="34"/>
      <c r="B59" s="68" t="s">
        <v>252</v>
      </c>
      <c r="C59" s="32">
        <f>SUM(C60)</f>
        <v>0</v>
      </c>
      <c r="D59" s="32">
        <f>SUM(D60)</f>
        <v>0</v>
      </c>
      <c r="E59" s="32">
        <f>SUM(E60)</f>
        <v>174000</v>
      </c>
      <c r="F59" s="38"/>
      <c r="G59" s="18">
        <f t="shared" si="1"/>
        <v>174000</v>
      </c>
      <c r="H59" s="38"/>
      <c r="I59" s="57">
        <f>SUM(D59/D87)*100</f>
        <v>0</v>
      </c>
      <c r="J59" s="19">
        <f>SUM(E59/E87)*100</f>
        <v>0.95561991283428294</v>
      </c>
    </row>
    <row r="60" spans="1:10" ht="15" x14ac:dyDescent="0.2">
      <c r="A60" s="34"/>
      <c r="B60" s="71" t="s">
        <v>196</v>
      </c>
      <c r="C60" s="187"/>
      <c r="D60" s="37"/>
      <c r="E60" s="37">
        <v>174000</v>
      </c>
      <c r="F60" s="38"/>
      <c r="G60" s="161">
        <f t="shared" si="1"/>
        <v>174000</v>
      </c>
      <c r="H60" s="38"/>
      <c r="I60" s="57">
        <f>SUM(D60/D87)*100</f>
        <v>0</v>
      </c>
      <c r="J60" s="38">
        <f>SUM(E60/E87)*100</f>
        <v>0.95561991283428294</v>
      </c>
    </row>
    <row r="61" spans="1:10" ht="15.75" x14ac:dyDescent="0.25">
      <c r="A61" s="29" t="s">
        <v>4</v>
      </c>
      <c r="B61" s="68" t="s">
        <v>102</v>
      </c>
      <c r="C61" s="186"/>
      <c r="D61" s="32"/>
      <c r="E61" s="32"/>
      <c r="F61" s="38"/>
      <c r="G61" s="161">
        <f t="shared" si="1"/>
        <v>0</v>
      </c>
      <c r="H61" s="38"/>
      <c r="I61" s="70"/>
      <c r="J61" s="19"/>
    </row>
    <row r="62" spans="1:10" ht="15" x14ac:dyDescent="0.2">
      <c r="A62" s="34"/>
      <c r="B62" s="71" t="s">
        <v>196</v>
      </c>
      <c r="C62" s="187"/>
      <c r="D62" s="37"/>
      <c r="E62" s="37"/>
      <c r="F62" s="38"/>
      <c r="G62" s="161">
        <f t="shared" si="1"/>
        <v>0</v>
      </c>
      <c r="H62" s="38"/>
      <c r="I62" s="57"/>
      <c r="J62" s="38"/>
    </row>
    <row r="63" spans="1:10" ht="15.75" x14ac:dyDescent="0.25">
      <c r="A63" s="29" t="s">
        <v>271</v>
      </c>
      <c r="B63" s="96" t="s">
        <v>32</v>
      </c>
      <c r="C63" s="80">
        <f>SUM(C64:C66)</f>
        <v>5166523</v>
      </c>
      <c r="D63" s="80">
        <f>SUM(D64:D66)</f>
        <v>1999400</v>
      </c>
      <c r="E63" s="80">
        <f>SUM(E64:E66)</f>
        <v>769249</v>
      </c>
      <c r="F63" s="19">
        <f>SUM(E63/D63)*100</f>
        <v>38.473992197659292</v>
      </c>
      <c r="G63" s="18">
        <f t="shared" si="1"/>
        <v>-4397274</v>
      </c>
      <c r="H63" s="94">
        <f>SUM(C63/C87)*100</f>
        <v>25.343803983803582</v>
      </c>
      <c r="I63" s="94">
        <f>SUM(D63/D87)*100</f>
        <v>5.6168372520422976</v>
      </c>
      <c r="J63" s="33">
        <f>SUM(E63/E87)*100</f>
        <v>4.2247681742980419</v>
      </c>
    </row>
    <row r="64" spans="1:10" ht="15.75" x14ac:dyDescent="0.25">
      <c r="A64" s="29" t="s">
        <v>20</v>
      </c>
      <c r="B64" s="87" t="s">
        <v>79</v>
      </c>
      <c r="C64" s="77">
        <f t="shared" ref="C64:E66" si="4">SUM(C68+C72+C76+C80+C84)</f>
        <v>1762</v>
      </c>
      <c r="D64" s="77">
        <f t="shared" si="4"/>
        <v>42000</v>
      </c>
      <c r="E64" s="77">
        <f t="shared" si="4"/>
        <v>0</v>
      </c>
      <c r="F64" s="38"/>
      <c r="G64" s="161">
        <f t="shared" si="1"/>
        <v>-1762</v>
      </c>
      <c r="H64" s="92">
        <f>SUM(C64/C87)*100</f>
        <v>8.6432950399063183E-3</v>
      </c>
      <c r="I64" s="92">
        <f>SUM(D64/D87)*100</f>
        <v>0.11798897898658424</v>
      </c>
      <c r="J64" s="28">
        <f>SUM(E64/E87)*100</f>
        <v>0</v>
      </c>
    </row>
    <row r="65" spans="1:10" ht="15.75" x14ac:dyDescent="0.25">
      <c r="A65" s="29" t="s">
        <v>21</v>
      </c>
      <c r="B65" s="76" t="s">
        <v>99</v>
      </c>
      <c r="C65" s="77">
        <f t="shared" si="4"/>
        <v>71850</v>
      </c>
      <c r="D65" s="77">
        <f t="shared" si="4"/>
        <v>754511</v>
      </c>
      <c r="E65" s="77">
        <f t="shared" si="4"/>
        <v>351968</v>
      </c>
      <c r="F65" s="38">
        <f>SUM(E65/D65)*100</f>
        <v>46.648491539553433</v>
      </c>
      <c r="G65" s="161">
        <f t="shared" si="1"/>
        <v>280118</v>
      </c>
      <c r="H65" s="57">
        <f>SUM(C65/C87)*100</f>
        <v>0.35245218423227526</v>
      </c>
      <c r="I65" s="57">
        <f>SUM(D65/D87)*100</f>
        <v>2.1196186315273016</v>
      </c>
      <c r="J65" s="38">
        <f>SUM(E65/E87)*100</f>
        <v>1.9330323533359592</v>
      </c>
    </row>
    <row r="66" spans="1:10" ht="15.75" x14ac:dyDescent="0.25">
      <c r="A66" s="29" t="s">
        <v>56</v>
      </c>
      <c r="B66" s="76" t="s">
        <v>196</v>
      </c>
      <c r="C66" s="77">
        <f t="shared" si="4"/>
        <v>5092911</v>
      </c>
      <c r="D66" s="77">
        <f t="shared" si="4"/>
        <v>1202889</v>
      </c>
      <c r="E66" s="77">
        <f t="shared" si="4"/>
        <v>417281</v>
      </c>
      <c r="F66" s="38">
        <f>SUM(E66/D66)*100</f>
        <v>34.689900730657605</v>
      </c>
      <c r="G66" s="161">
        <f t="shared" si="1"/>
        <v>-4675630</v>
      </c>
      <c r="H66" s="57">
        <f>SUM(C66/C87)*100</f>
        <v>24.982708504531402</v>
      </c>
      <c r="I66" s="57">
        <f>SUM(D66/D87)*100</f>
        <v>3.3792296415284127</v>
      </c>
      <c r="J66" s="38">
        <f>SUM(E66/E87)*100</f>
        <v>2.2917358209620828</v>
      </c>
    </row>
    <row r="67" spans="1:10" ht="15.75" x14ac:dyDescent="0.25">
      <c r="A67" s="29"/>
      <c r="B67" s="75" t="s">
        <v>92</v>
      </c>
      <c r="C67" s="80">
        <f>SUM(C68:C70)</f>
        <v>69108</v>
      </c>
      <c r="D67" s="80">
        <f>SUM(D68:D70)</f>
        <v>177280</v>
      </c>
      <c r="E67" s="80">
        <f>SUM(E68:E70)</f>
        <v>30658</v>
      </c>
      <c r="F67" s="19">
        <f>SUM(E67/D67)*100</f>
        <v>17.293546931407942</v>
      </c>
      <c r="G67" s="18">
        <f t="shared" si="1"/>
        <v>-38450</v>
      </c>
      <c r="H67" s="70">
        <f>SUM(C67/C87)*100</f>
        <v>0.3390016081826594</v>
      </c>
      <c r="I67" s="70">
        <f>SUM(D67/D87)*100</f>
        <v>0.49802586177956321</v>
      </c>
      <c r="J67" s="19">
        <f>SUM(E67/E87)*100</f>
        <v>0.168375834986629</v>
      </c>
    </row>
    <row r="68" spans="1:10" ht="15.75" x14ac:dyDescent="0.25">
      <c r="A68" s="29"/>
      <c r="B68" s="87" t="s">
        <v>79</v>
      </c>
      <c r="C68" s="193"/>
      <c r="D68" s="77"/>
      <c r="E68" s="77"/>
      <c r="F68" s="38"/>
      <c r="G68" s="161"/>
      <c r="H68" s="38"/>
      <c r="I68" s="57"/>
      <c r="J68" s="38"/>
    </row>
    <row r="69" spans="1:10" ht="15.75" x14ac:dyDescent="0.25">
      <c r="A69" s="29"/>
      <c r="B69" s="76" t="s">
        <v>99</v>
      </c>
      <c r="C69" s="190">
        <v>38113</v>
      </c>
      <c r="D69" s="77">
        <v>102000</v>
      </c>
      <c r="E69" s="77">
        <v>25658</v>
      </c>
      <c r="F69" s="38">
        <f t="shared" ref="F69:F75" si="5">SUM(E69/D69)*100</f>
        <v>25.154901960784315</v>
      </c>
      <c r="G69" s="161">
        <f t="shared" si="1"/>
        <v>-12455</v>
      </c>
      <c r="H69" s="57">
        <f>SUM(C69/C87)*100</f>
        <v>0.18695908277863196</v>
      </c>
      <c r="I69" s="57">
        <f>SUM(D69/D87)*100</f>
        <v>0.28654466325313316</v>
      </c>
      <c r="J69" s="38">
        <f>SUM(E69/E87)*100</f>
        <v>0.14091549266380479</v>
      </c>
    </row>
    <row r="70" spans="1:10" ht="15.75" x14ac:dyDescent="0.25">
      <c r="A70" s="29"/>
      <c r="B70" s="76" t="s">
        <v>196</v>
      </c>
      <c r="C70" s="190">
        <v>30995</v>
      </c>
      <c r="D70" s="77">
        <v>75280</v>
      </c>
      <c r="E70" s="77">
        <v>5000</v>
      </c>
      <c r="F70" s="38">
        <f t="shared" si="5"/>
        <v>6.6418703506907537</v>
      </c>
      <c r="G70" s="161">
        <f t="shared" si="1"/>
        <v>-25995</v>
      </c>
      <c r="H70" s="57">
        <f>SUM(C70/C87)*100</f>
        <v>0.15204252540402743</v>
      </c>
      <c r="I70" s="57">
        <f>SUM(D70/D87)*100</f>
        <v>0.21148119852643002</v>
      </c>
      <c r="J70" s="38">
        <f>SUM(E70/E87)*100</f>
        <v>2.7460342322824221E-2</v>
      </c>
    </row>
    <row r="71" spans="1:10" ht="15.75" x14ac:dyDescent="0.25">
      <c r="A71" s="29"/>
      <c r="B71" s="75" t="s">
        <v>93</v>
      </c>
      <c r="C71" s="80">
        <f>SUM(C72:C74)</f>
        <v>5078390</v>
      </c>
      <c r="D71" s="80">
        <f>SUM(D72:D74)</f>
        <v>1227620</v>
      </c>
      <c r="E71" s="80">
        <f>SUM(E72:E74)</f>
        <v>642053</v>
      </c>
      <c r="F71" s="19">
        <f t="shared" si="5"/>
        <v>52.300630488261831</v>
      </c>
      <c r="G71" s="18">
        <f t="shared" si="1"/>
        <v>-4436337</v>
      </c>
      <c r="H71" s="70">
        <f>SUM(C71/C87)*100</f>
        <v>24.911477353978349</v>
      </c>
      <c r="I71" s="70">
        <f>SUM(D71/D87)*100</f>
        <v>3.4487054853216792</v>
      </c>
      <c r="J71" s="19">
        <f>SUM(E71/E87)*100</f>
        <v>3.5261990338792524</v>
      </c>
    </row>
    <row r="72" spans="1:10" ht="15.75" x14ac:dyDescent="0.25">
      <c r="A72" s="29"/>
      <c r="B72" s="87" t="s">
        <v>79</v>
      </c>
      <c r="C72" s="193">
        <v>1762</v>
      </c>
      <c r="D72" s="77">
        <v>42000</v>
      </c>
      <c r="E72" s="77"/>
      <c r="F72" s="38"/>
      <c r="G72" s="161">
        <f t="shared" si="1"/>
        <v>-1762</v>
      </c>
      <c r="H72" s="57">
        <f>SUM(C72/C87)*100</f>
        <v>8.6432950399063183E-3</v>
      </c>
      <c r="I72" s="57">
        <f>SUM(D72/D87)*100</f>
        <v>0.11798897898658424</v>
      </c>
      <c r="J72" s="38">
        <f>SUM(E72/E87)*100</f>
        <v>0</v>
      </c>
    </row>
    <row r="73" spans="1:10" ht="15.75" x14ac:dyDescent="0.25">
      <c r="A73" s="29"/>
      <c r="B73" s="76" t="s">
        <v>99</v>
      </c>
      <c r="C73" s="190">
        <v>33737</v>
      </c>
      <c r="D73" s="77">
        <v>596511</v>
      </c>
      <c r="E73" s="77">
        <v>315310</v>
      </c>
      <c r="F73" s="38">
        <f t="shared" si="5"/>
        <v>52.859041995872666</v>
      </c>
      <c r="G73" s="161">
        <f t="shared" si="1"/>
        <v>281573</v>
      </c>
      <c r="H73" s="57">
        <f>SUM(C73/C87)*100</f>
        <v>0.16549310145364329</v>
      </c>
      <c r="I73" s="57">
        <f>SUM(D73/D87)*100</f>
        <v>1.6757553296253891</v>
      </c>
      <c r="J73" s="38">
        <f>SUM(E73/E87)*100</f>
        <v>1.7317041075619413</v>
      </c>
    </row>
    <row r="74" spans="1:10" ht="15.75" x14ac:dyDescent="0.25">
      <c r="A74" s="29"/>
      <c r="B74" s="76" t="s">
        <v>196</v>
      </c>
      <c r="C74" s="190">
        <v>5042891</v>
      </c>
      <c r="D74" s="77">
        <v>589109</v>
      </c>
      <c r="E74" s="77">
        <v>326743</v>
      </c>
      <c r="F74" s="38">
        <f t="shared" si="5"/>
        <v>55.463929425624123</v>
      </c>
      <c r="G74" s="161">
        <f t="shared" si="1"/>
        <v>-4716148</v>
      </c>
      <c r="H74" s="57">
        <f>SUM(C74/C87)*100</f>
        <v>24.7373409574848</v>
      </c>
      <c r="I74" s="57">
        <f>SUM(D74/D87)*100</f>
        <v>1.6549611767097059</v>
      </c>
      <c r="J74" s="38">
        <f>SUM(E74/E87)*100</f>
        <v>1.7944949263173111</v>
      </c>
    </row>
    <row r="75" spans="1:10" ht="15.75" x14ac:dyDescent="0.25">
      <c r="A75" s="29"/>
      <c r="B75" s="88" t="s">
        <v>94</v>
      </c>
      <c r="C75" s="80">
        <f>SUM(C76:C78)</f>
        <v>19025</v>
      </c>
      <c r="D75" s="80">
        <f>SUM(D76:D78)</f>
        <v>375500</v>
      </c>
      <c r="E75" s="80">
        <f>SUM(E76:E78)</f>
        <v>84933</v>
      </c>
      <c r="F75" s="19">
        <f t="shared" si="5"/>
        <v>22.618641810918774</v>
      </c>
      <c r="G75" s="18">
        <f t="shared" si="1"/>
        <v>65908</v>
      </c>
      <c r="H75" s="70">
        <f>SUM(C75/C87)*100</f>
        <v>9.332502164257532E-2</v>
      </c>
      <c r="I75" s="70">
        <f>SUM(D75/D87)*100</f>
        <v>1.0548776573681518</v>
      </c>
      <c r="J75" s="19">
        <f>SUM(E75/E87)*100</f>
        <v>0.46645785090088593</v>
      </c>
    </row>
    <row r="76" spans="1:10" ht="15.75" x14ac:dyDescent="0.25">
      <c r="A76" s="29"/>
      <c r="B76" s="87" t="s">
        <v>79</v>
      </c>
      <c r="C76" s="188"/>
      <c r="D76" s="77"/>
      <c r="E76" s="77"/>
      <c r="F76" s="38"/>
      <c r="G76" s="161"/>
      <c r="H76" s="38"/>
      <c r="I76" s="57">
        <f>SUM(D76/D87)*100</f>
        <v>0</v>
      </c>
      <c r="J76" s="38">
        <f>SUM(E76/E87)*100</f>
        <v>0</v>
      </c>
    </row>
    <row r="77" spans="1:10" ht="15.75" x14ac:dyDescent="0.25">
      <c r="A77" s="78"/>
      <c r="B77" s="76" t="s">
        <v>99</v>
      </c>
      <c r="C77" s="185"/>
      <c r="D77" s="77"/>
      <c r="E77" s="77"/>
      <c r="F77" s="38"/>
      <c r="G77" s="161"/>
      <c r="H77" s="38"/>
      <c r="I77" s="57"/>
      <c r="J77" s="38"/>
    </row>
    <row r="78" spans="1:10" ht="15.75" x14ac:dyDescent="0.25">
      <c r="A78" s="78"/>
      <c r="B78" s="76" t="s">
        <v>196</v>
      </c>
      <c r="C78" s="190">
        <v>19025</v>
      </c>
      <c r="D78" s="77">
        <v>375500</v>
      </c>
      <c r="E78" s="77">
        <v>84933</v>
      </c>
      <c r="F78" s="38">
        <f>SUM(E78/D78)*100</f>
        <v>22.618641810918774</v>
      </c>
      <c r="G78" s="161">
        <f t="shared" ref="G78:G90" si="6">E78-C78</f>
        <v>65908</v>
      </c>
      <c r="H78" s="57">
        <f>SUM(C78/C87)*100</f>
        <v>9.332502164257532E-2</v>
      </c>
      <c r="I78" s="57">
        <f>SUM(D78/D87)*100</f>
        <v>1.0548776573681518</v>
      </c>
      <c r="J78" s="38">
        <f>SUM(E78/E87)*100</f>
        <v>0.46645785090088593</v>
      </c>
    </row>
    <row r="79" spans="1:10" ht="15.75" x14ac:dyDescent="0.25">
      <c r="A79" s="29"/>
      <c r="B79" s="75" t="s">
        <v>121</v>
      </c>
      <c r="C79" s="80">
        <f>SUM(C80:C82)</f>
        <v>0</v>
      </c>
      <c r="D79" s="80">
        <f>SUM(D80:D82)</f>
        <v>10000</v>
      </c>
      <c r="E79" s="80">
        <f>SUM(E80:E82)</f>
        <v>605</v>
      </c>
      <c r="F79" s="19"/>
      <c r="G79" s="18">
        <f t="shared" si="6"/>
        <v>605</v>
      </c>
      <c r="H79" s="19"/>
      <c r="I79" s="70">
        <f>SUM(D79/D87)*100</f>
        <v>2.8092614044424816E-2</v>
      </c>
      <c r="J79" s="19">
        <f>SUM(E79/E87)*100</f>
        <v>3.3227014210617306E-3</v>
      </c>
    </row>
    <row r="80" spans="1:10" ht="15.75" x14ac:dyDescent="0.25">
      <c r="A80" s="29"/>
      <c r="B80" s="87" t="s">
        <v>79</v>
      </c>
      <c r="C80" s="188"/>
      <c r="D80" s="77"/>
      <c r="E80" s="77"/>
      <c r="F80" s="38"/>
      <c r="G80" s="161"/>
      <c r="H80" s="38"/>
      <c r="I80" s="57"/>
      <c r="J80" s="38"/>
    </row>
    <row r="81" spans="1:10" ht="15.75" x14ac:dyDescent="0.25">
      <c r="A81" s="29"/>
      <c r="B81" s="76" t="s">
        <v>99</v>
      </c>
      <c r="C81" s="185"/>
      <c r="D81" s="77"/>
      <c r="E81" s="77"/>
      <c r="F81" s="38"/>
      <c r="G81" s="161"/>
      <c r="H81" s="38"/>
      <c r="I81" s="57"/>
      <c r="J81" s="38"/>
    </row>
    <row r="82" spans="1:10" ht="15.75" x14ac:dyDescent="0.25">
      <c r="A82" s="29"/>
      <c r="B82" s="76" t="s">
        <v>196</v>
      </c>
      <c r="C82" s="185"/>
      <c r="D82" s="77">
        <v>10000</v>
      </c>
      <c r="E82" s="77">
        <v>605</v>
      </c>
      <c r="F82" s="38"/>
      <c r="G82" s="161">
        <f t="shared" si="6"/>
        <v>605</v>
      </c>
      <c r="H82" s="38"/>
      <c r="I82" s="57">
        <f>SUM(D82/D87)*100</f>
        <v>2.8092614044424816E-2</v>
      </c>
      <c r="J82" s="38">
        <f>SUM(E82/E87)*100</f>
        <v>3.3227014210617306E-3</v>
      </c>
    </row>
    <row r="83" spans="1:10" ht="15.75" x14ac:dyDescent="0.25">
      <c r="A83" s="29"/>
      <c r="B83" s="75" t="s">
        <v>124</v>
      </c>
      <c r="C83" s="80">
        <f>SUM(C84:C86)</f>
        <v>0</v>
      </c>
      <c r="D83" s="80">
        <f>SUM(D84:D86)</f>
        <v>209000</v>
      </c>
      <c r="E83" s="80">
        <f>SUM(E84:E86)</f>
        <v>11000</v>
      </c>
      <c r="F83" s="19">
        <f>SUM(E83/D83)*100</f>
        <v>5.2631578947368416</v>
      </c>
      <c r="G83" s="18">
        <f t="shared" si="6"/>
        <v>11000</v>
      </c>
      <c r="H83" s="38"/>
      <c r="I83" s="70">
        <f>SUM(D83/D87)*100</f>
        <v>0.58713563352847864</v>
      </c>
      <c r="J83" s="19">
        <f>SUM(E83/E87)*100</f>
        <v>6.0412753110213296E-2</v>
      </c>
    </row>
    <row r="84" spans="1:10" ht="15.75" x14ac:dyDescent="0.25">
      <c r="A84" s="29"/>
      <c r="B84" s="87" t="s">
        <v>79</v>
      </c>
      <c r="C84" s="188"/>
      <c r="D84" s="77"/>
      <c r="E84" s="77"/>
      <c r="F84" s="38"/>
      <c r="G84" s="161">
        <f t="shared" si="6"/>
        <v>0</v>
      </c>
      <c r="H84" s="38"/>
      <c r="I84" s="57"/>
      <c r="J84" s="38"/>
    </row>
    <row r="85" spans="1:10" ht="15.75" x14ac:dyDescent="0.25">
      <c r="A85" s="29"/>
      <c r="B85" s="76" t="s">
        <v>99</v>
      </c>
      <c r="C85" s="185"/>
      <c r="D85" s="77">
        <v>56000</v>
      </c>
      <c r="E85" s="77">
        <v>11000</v>
      </c>
      <c r="F85" s="38">
        <f t="shared" ref="F85:F90" si="7">SUM(E85/D85)*100</f>
        <v>19.642857142857142</v>
      </c>
      <c r="G85" s="161">
        <f t="shared" si="6"/>
        <v>11000</v>
      </c>
      <c r="H85" s="38"/>
      <c r="I85" s="57">
        <f>SUM(D85/D87)*100</f>
        <v>0.15731863864877899</v>
      </c>
      <c r="J85" s="38">
        <f>SUM(E85/E87)*100</f>
        <v>6.0412753110213296E-2</v>
      </c>
    </row>
    <row r="86" spans="1:10" ht="16.5" thickBot="1" x14ac:dyDescent="0.3">
      <c r="A86" s="78"/>
      <c r="B86" s="76" t="s">
        <v>196</v>
      </c>
      <c r="C86" s="189"/>
      <c r="D86" s="79">
        <v>153000</v>
      </c>
      <c r="E86" s="79"/>
      <c r="F86" s="130"/>
      <c r="G86" s="203">
        <f t="shared" si="6"/>
        <v>0</v>
      </c>
      <c r="H86" s="130"/>
      <c r="I86" s="57">
        <f>SUM(D86/D87)*100</f>
        <v>0.42981699487969971</v>
      </c>
      <c r="J86" s="38">
        <f>SUM(E86/E87)*100</f>
        <v>0</v>
      </c>
    </row>
    <row r="87" spans="1:10" ht="16.5" thickBot="1" x14ac:dyDescent="0.3">
      <c r="A87" s="81" t="s">
        <v>4</v>
      </c>
      <c r="B87" s="89" t="s">
        <v>5</v>
      </c>
      <c r="C87" s="204">
        <f>SUM(C12+C16+C20+C24+C28+C33+C37+C47+C56+C61+C63)</f>
        <v>20385744</v>
      </c>
      <c r="D87" s="95">
        <f>SUM(D12+D16+D20+D24+D28+D33+D37+D47+D56+D61+D63)</f>
        <v>35596545</v>
      </c>
      <c r="E87" s="95">
        <f>SUM(E12+E16+E20+E24+E28+E33+E37+E47+E56+E59+E61+E63)</f>
        <v>18208076</v>
      </c>
      <c r="F87" s="58">
        <f t="shared" si="7"/>
        <v>51.151245155955451</v>
      </c>
      <c r="G87" s="199">
        <f t="shared" si="6"/>
        <v>-2177668</v>
      </c>
      <c r="H87" s="142">
        <f>SUM(H12+H16+H20+H24+H28+H33+H37+H47+H56+H59+H61+H63)</f>
        <v>100.00000000000001</v>
      </c>
      <c r="I87" s="142">
        <f>SUM(I12+I16+I20+I24+I28+I33+I37+I47+I56+I59+I61+I63)</f>
        <v>100.00000000000003</v>
      </c>
      <c r="J87" s="205">
        <f>SUM(J12+J16+J20+J24+J28+J33+J37+J47+J56+J59+J61+J63)</f>
        <v>99.999999999999972</v>
      </c>
    </row>
    <row r="88" spans="1:10" ht="15.75" x14ac:dyDescent="0.25">
      <c r="A88" s="67" t="s">
        <v>20</v>
      </c>
      <c r="B88" s="82" t="s">
        <v>16</v>
      </c>
      <c r="C88" s="83">
        <f>SUM(C13+C17+C21+C25+C29+C38+C48+C57+C64)</f>
        <v>9709736</v>
      </c>
      <c r="D88" s="83">
        <f>SUM(D13+D17+D21+D25+D29+D38+D48+D57+D64)</f>
        <v>21189167</v>
      </c>
      <c r="E88" s="83">
        <f>SUM(E13+E17+E21+E25+E29+E38+E48+E57+E64)</f>
        <v>10830244</v>
      </c>
      <c r="F88" s="19">
        <f t="shared" si="7"/>
        <v>51.112174442723493</v>
      </c>
      <c r="G88" s="83">
        <f t="shared" si="6"/>
        <v>1120508</v>
      </c>
      <c r="H88" s="106">
        <f>SUM(H13+H17+H21+H25+H29+H38+H48+H57+H64)</f>
        <v>47.630030083768347</v>
      </c>
      <c r="I88" s="106">
        <f>SUM(I13+I17+I21+I25+I29+I38+I48+I57+I64)</f>
        <v>59.525909045386285</v>
      </c>
      <c r="J88" s="106">
        <f>SUM(J13+J17+J21+J25+J29+J38+J48+J57+J64)</f>
        <v>59.484173414038906</v>
      </c>
    </row>
    <row r="89" spans="1:10" ht="15.75" x14ac:dyDescent="0.25">
      <c r="A89" s="67">
        <v>2</v>
      </c>
      <c r="B89" s="84" t="s">
        <v>99</v>
      </c>
      <c r="C89" s="85">
        <f>SUM(C14+C18+C22+C26+C41+C51+C65)</f>
        <v>156638</v>
      </c>
      <c r="D89" s="85">
        <f>SUM(D14+D18+D22+D26+D41+D51+D65)</f>
        <v>1226959</v>
      </c>
      <c r="E89" s="128">
        <f>SUM(E14+E18+E22+E26+E41+E51+E65)</f>
        <v>462738</v>
      </c>
      <c r="F89" s="33">
        <f t="shared" si="7"/>
        <v>37.714218649522927</v>
      </c>
      <c r="G89" s="85">
        <f t="shared" si="6"/>
        <v>306100</v>
      </c>
      <c r="H89" s="158">
        <f>SUM(H14+H18+H22+H26+H41+H51+H65)</f>
        <v>0.76837028857028722</v>
      </c>
      <c r="I89" s="107">
        <f>SUM(I14+I18+I22+I26+I41+I51+I65)</f>
        <v>3.4468485635333432</v>
      </c>
      <c r="J89" s="158">
        <f>SUM(J14+J18+J22+J26+J41+J51+J65)</f>
        <v>2.5413887771558068</v>
      </c>
    </row>
    <row r="90" spans="1:10" ht="15.75" x14ac:dyDescent="0.25">
      <c r="A90" s="29">
        <v>3</v>
      </c>
      <c r="B90" s="84" t="s">
        <v>196</v>
      </c>
      <c r="C90" s="85">
        <f>SUM(C15+C19+C23+C27+C31+C34+C43+C53+C58+C62+C66)</f>
        <v>10519370</v>
      </c>
      <c r="D90" s="85">
        <f>SUM(D15+D19+D23+D27+D31+D34+D43+D53+D58+D62+D66)</f>
        <v>13180419</v>
      </c>
      <c r="E90" s="85">
        <f>SUM(E15+E19+E23+E27+E31+E34+E43+E53+E58+E60+E62+E66)</f>
        <v>6915094</v>
      </c>
      <c r="F90" s="33">
        <f t="shared" si="7"/>
        <v>52.464902671151805</v>
      </c>
      <c r="G90" s="85">
        <f t="shared" si="6"/>
        <v>-3604276</v>
      </c>
      <c r="H90" s="107">
        <f>SUM(H15+H19+H23+H27+H31+H34+H43+H53+H58+H60+H62+H66)</f>
        <v>51.601599627661372</v>
      </c>
      <c r="I90" s="107">
        <f>SUM(I15+I19+I23+I27+I31+I34+I43+I53+I58+I60+I62+I66)</f>
        <v>37.021376904696794</v>
      </c>
      <c r="J90" s="107">
        <f>SUM(J15+J19+J23+J27+J31+J34+J43+J53+J58+J60+J62+J66)</f>
        <v>37.977502481865734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scale="75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2" zoomScale="75" workbookViewId="0">
      <pane xSplit="3" ySplit="9" topLeftCell="D11" activePane="bottomRight" state="frozen"/>
      <selection activeCell="A2" sqref="A2"/>
      <selection pane="topRight" activeCell="D2" sqref="D2"/>
      <selection pane="bottomLeft" activeCell="A11" sqref="A11"/>
      <selection pane="bottomRight" activeCell="C26" sqref="C26"/>
    </sheetView>
  </sheetViews>
  <sheetFormatPr defaultRowHeight="12.75" x14ac:dyDescent="0.2"/>
  <cols>
    <col min="1" max="1" width="5.42578125" customWidth="1"/>
    <col min="2" max="2" width="47" customWidth="1"/>
    <col min="3" max="3" width="9.28515625" bestFit="1" customWidth="1"/>
    <col min="4" max="4" width="11.5703125" customWidth="1"/>
    <col min="5" max="5" width="13.85546875" customWidth="1"/>
    <col min="6" max="6" width="12.5703125" customWidth="1"/>
    <col min="7" max="9" width="11.42578125" customWidth="1"/>
    <col min="10" max="10" width="11.7109375" customWidth="1"/>
    <col min="11" max="11" width="11.5703125" customWidth="1"/>
  </cols>
  <sheetData>
    <row r="1" spans="1:11" ht="15.75" x14ac:dyDescent="0.25">
      <c r="F1" s="1" t="s">
        <v>184</v>
      </c>
    </row>
    <row r="3" spans="1:11" ht="15.75" x14ac:dyDescent="0.25">
      <c r="B3" s="214" t="s">
        <v>277</v>
      </c>
      <c r="H3" s="210" t="s">
        <v>293</v>
      </c>
    </row>
    <row r="4" spans="1:11" ht="15.75" x14ac:dyDescent="0.25">
      <c r="B4" s="214" t="s">
        <v>247</v>
      </c>
    </row>
    <row r="5" spans="1:11" ht="13.5" thickBot="1" x14ac:dyDescent="0.25"/>
    <row r="6" spans="1:11" ht="15.75" x14ac:dyDescent="0.25">
      <c r="A6" s="5" t="s">
        <v>0</v>
      </c>
      <c r="B6" s="5"/>
      <c r="C6" s="5"/>
      <c r="D6" s="4" t="s">
        <v>7</v>
      </c>
      <c r="E6" s="4" t="s">
        <v>125</v>
      </c>
      <c r="F6" s="4" t="s">
        <v>7</v>
      </c>
      <c r="G6" s="4" t="s">
        <v>279</v>
      </c>
      <c r="H6" s="195"/>
      <c r="I6" s="5" t="s">
        <v>237</v>
      </c>
      <c r="J6" s="5" t="s">
        <v>237</v>
      </c>
      <c r="K6" s="5" t="s">
        <v>237</v>
      </c>
    </row>
    <row r="7" spans="1:11" ht="16.5" thickBot="1" x14ac:dyDescent="0.3">
      <c r="A7" s="8" t="s">
        <v>2</v>
      </c>
      <c r="B7" s="8" t="s">
        <v>132</v>
      </c>
      <c r="C7" s="8" t="s">
        <v>33</v>
      </c>
      <c r="D7" s="7" t="s">
        <v>274</v>
      </c>
      <c r="E7" s="7" t="s">
        <v>62</v>
      </c>
      <c r="F7" s="7" t="s">
        <v>274</v>
      </c>
      <c r="G7" s="10"/>
      <c r="H7" s="197"/>
      <c r="I7" s="8" t="s">
        <v>65</v>
      </c>
      <c r="J7" s="8" t="s">
        <v>65</v>
      </c>
      <c r="K7" s="8" t="s">
        <v>65</v>
      </c>
    </row>
    <row r="8" spans="1:11" ht="15.75" x14ac:dyDescent="0.25">
      <c r="A8" s="8"/>
      <c r="B8" s="8"/>
      <c r="C8" s="8"/>
      <c r="D8" s="7" t="s">
        <v>275</v>
      </c>
      <c r="E8" s="7"/>
      <c r="F8" s="7" t="s">
        <v>275</v>
      </c>
      <c r="G8" s="7" t="s">
        <v>3</v>
      </c>
      <c r="H8" s="5" t="s">
        <v>280</v>
      </c>
      <c r="I8" s="8" t="s">
        <v>66</v>
      </c>
      <c r="J8" s="8" t="s">
        <v>67</v>
      </c>
      <c r="K8" s="8" t="s">
        <v>235</v>
      </c>
    </row>
    <row r="9" spans="1:11" ht="16.5" thickBot="1" x14ac:dyDescent="0.3">
      <c r="A9" s="8" t="s">
        <v>1</v>
      </c>
      <c r="B9" s="8"/>
      <c r="C9" s="11"/>
      <c r="D9" s="10" t="s">
        <v>203</v>
      </c>
      <c r="E9" s="10" t="s">
        <v>256</v>
      </c>
      <c r="F9" s="10" t="s">
        <v>256</v>
      </c>
      <c r="G9" s="7" t="s">
        <v>233</v>
      </c>
      <c r="H9" s="11" t="s">
        <v>281</v>
      </c>
      <c r="I9" s="11"/>
      <c r="J9" s="11"/>
      <c r="K9" s="11"/>
    </row>
    <row r="10" spans="1:11" ht="16.5" thickBot="1" x14ac:dyDescent="0.3">
      <c r="A10" s="56">
        <v>1</v>
      </c>
      <c r="B10" s="56">
        <v>2</v>
      </c>
      <c r="C10" s="103">
        <v>3</v>
      </c>
      <c r="D10" s="103">
        <v>4</v>
      </c>
      <c r="E10" s="51">
        <v>5</v>
      </c>
      <c r="F10" s="53">
        <v>6</v>
      </c>
      <c r="G10" s="53">
        <v>7</v>
      </c>
      <c r="H10" s="13">
        <v>8</v>
      </c>
      <c r="I10" s="13">
        <v>9</v>
      </c>
      <c r="J10" s="13">
        <v>10</v>
      </c>
      <c r="K10" s="104">
        <v>11</v>
      </c>
    </row>
    <row r="11" spans="1:11" ht="15" x14ac:dyDescent="0.25">
      <c r="A11" s="29">
        <v>1</v>
      </c>
      <c r="B11" s="96" t="s">
        <v>142</v>
      </c>
      <c r="C11" s="29" t="s">
        <v>128</v>
      </c>
      <c r="D11" s="83">
        <f>SUM(D12:D14)</f>
        <v>4757412</v>
      </c>
      <c r="E11" s="83">
        <f>SUM(E12:E14)</f>
        <v>10956493</v>
      </c>
      <c r="F11" s="83">
        <f>SUM(F12:F14)</f>
        <v>5232396</v>
      </c>
      <c r="G11" s="106">
        <f t="shared" ref="G11:G42" si="0">SUM(F11/E11)*100</f>
        <v>47.756120503157348</v>
      </c>
      <c r="H11" s="83">
        <f>F11-D11</f>
        <v>474984</v>
      </c>
      <c r="I11" s="106">
        <f>SUM(D11/D139)*100</f>
        <v>23.336955472412484</v>
      </c>
      <c r="J11" s="106">
        <f>SUM(E11/E139)*100</f>
        <v>30.779652912944222</v>
      </c>
      <c r="K11" s="106">
        <f>SUM(F11/F139)*100</f>
        <v>28.736677065715234</v>
      </c>
    </row>
    <row r="12" spans="1:11" ht="15" x14ac:dyDescent="0.25">
      <c r="A12" s="29"/>
      <c r="B12" s="97" t="s">
        <v>79</v>
      </c>
      <c r="C12" s="29"/>
      <c r="D12" s="194">
        <v>4354691</v>
      </c>
      <c r="E12" s="109">
        <v>10028367</v>
      </c>
      <c r="F12" s="109">
        <v>4817128</v>
      </c>
      <c r="G12" s="115">
        <f t="shared" si="0"/>
        <v>48.03501906142845</v>
      </c>
      <c r="H12" s="206">
        <f>F12-D12</f>
        <v>462437</v>
      </c>
      <c r="I12" s="115">
        <f>SUM(D12/D139)*100</f>
        <v>21.36145239536021</v>
      </c>
      <c r="J12" s="115">
        <f>SUM(E12/E139)*100</f>
        <v>28.172304362684635</v>
      </c>
      <c r="K12" s="111">
        <f>SUM(F12/F139)*100</f>
        <v>26.45599677857232</v>
      </c>
    </row>
    <row r="13" spans="1:11" ht="15" x14ac:dyDescent="0.25">
      <c r="A13" s="29"/>
      <c r="B13" s="97" t="s">
        <v>183</v>
      </c>
      <c r="C13" s="29"/>
      <c r="D13" s="194">
        <v>49740</v>
      </c>
      <c r="E13" s="109">
        <v>170439</v>
      </c>
      <c r="F13" s="109">
        <v>52124</v>
      </c>
      <c r="G13" s="115">
        <f t="shared" si="0"/>
        <v>30.582202430194965</v>
      </c>
      <c r="H13" s="206">
        <f t="shared" ref="H13:H76" si="1">F13-D13</f>
        <v>2384</v>
      </c>
      <c r="I13" s="115">
        <f>SUM(D13/D139)*100</f>
        <v>0.24399403818668575</v>
      </c>
      <c r="J13" s="115">
        <f>SUM(E13/E139)*100</f>
        <v>0.47880770451177213</v>
      </c>
      <c r="K13" s="111">
        <f>SUM(F13/F139)*100</f>
        <v>0.28626857664697797</v>
      </c>
    </row>
    <row r="14" spans="1:11" ht="15" x14ac:dyDescent="0.25">
      <c r="A14" s="29"/>
      <c r="B14" s="97" t="s">
        <v>197</v>
      </c>
      <c r="C14" s="29"/>
      <c r="D14" s="194">
        <v>352981</v>
      </c>
      <c r="E14" s="109">
        <v>757687</v>
      </c>
      <c r="F14" s="109">
        <v>363144</v>
      </c>
      <c r="G14" s="115">
        <f t="shared" si="0"/>
        <v>47.927970256847487</v>
      </c>
      <c r="H14" s="206">
        <f t="shared" si="1"/>
        <v>10163</v>
      </c>
      <c r="I14" s="115">
        <f>SUM(D14/D139)*100</f>
        <v>1.7315090388655914</v>
      </c>
      <c r="J14" s="115">
        <f>SUM(E14/E139)*100</f>
        <v>2.1285408457478106</v>
      </c>
      <c r="K14" s="111">
        <f>SUM(F14/F139)*100</f>
        <v>1.9944117104959362</v>
      </c>
    </row>
    <row r="15" spans="1:11" ht="15" x14ac:dyDescent="0.25">
      <c r="A15" s="29">
        <v>2</v>
      </c>
      <c r="B15" s="96" t="s">
        <v>143</v>
      </c>
      <c r="C15" s="29" t="s">
        <v>129</v>
      </c>
      <c r="D15" s="85">
        <f>SUM(D16:D18)</f>
        <v>636555</v>
      </c>
      <c r="E15" s="85">
        <f>SUM(E16:E18)</f>
        <v>1028356</v>
      </c>
      <c r="F15" s="85">
        <f>SUM(F16:F18)</f>
        <v>643354</v>
      </c>
      <c r="G15" s="106">
        <f t="shared" si="0"/>
        <v>62.561408695043355</v>
      </c>
      <c r="H15" s="83">
        <f t="shared" si="1"/>
        <v>6799</v>
      </c>
      <c r="I15" s="106">
        <f>SUM(D15/D139)*100</f>
        <v>3.1225497583016839</v>
      </c>
      <c r="J15" s="106">
        <f>SUM(E15/E139)*100</f>
        <v>2.8889208208268529</v>
      </c>
      <c r="K15" s="107">
        <f>SUM(F15/F139)*100</f>
        <v>3.5333442149516512</v>
      </c>
    </row>
    <row r="16" spans="1:11" ht="15" x14ac:dyDescent="0.25">
      <c r="A16" s="29"/>
      <c r="B16" s="97" t="s">
        <v>79</v>
      </c>
      <c r="C16" s="29"/>
      <c r="D16" s="194">
        <v>571366</v>
      </c>
      <c r="E16" s="109">
        <v>872801</v>
      </c>
      <c r="F16" s="109">
        <v>548023</v>
      </c>
      <c r="G16" s="115">
        <f t="shared" si="0"/>
        <v>62.788997721130016</v>
      </c>
      <c r="H16" s="206">
        <f t="shared" si="1"/>
        <v>-23343</v>
      </c>
      <c r="I16" s="115">
        <f>SUM(D16/D139)*100</f>
        <v>2.8027723687690771</v>
      </c>
      <c r="J16" s="115">
        <f>SUM(E16/E139)*100</f>
        <v>2.4519261630588023</v>
      </c>
      <c r="K16" s="111">
        <f>SUM(F16/F139)*100</f>
        <v>3.0097798361562198</v>
      </c>
    </row>
    <row r="17" spans="1:11" ht="15" x14ac:dyDescent="0.25">
      <c r="A17" s="29"/>
      <c r="B17" s="97" t="s">
        <v>183</v>
      </c>
      <c r="C17" s="29"/>
      <c r="D17" s="194">
        <v>4894</v>
      </c>
      <c r="E17" s="109">
        <v>7600</v>
      </c>
      <c r="F17" s="109">
        <v>2118</v>
      </c>
      <c r="G17" s="115">
        <f t="shared" si="0"/>
        <v>27.868421052631582</v>
      </c>
      <c r="H17" s="206">
        <f t="shared" si="1"/>
        <v>-2776</v>
      </c>
      <c r="I17" s="115">
        <f>SUM(D17/D139)*100</f>
        <v>2.4006972715835146E-2</v>
      </c>
      <c r="J17" s="115">
        <f>SUM(E17/E139)*100</f>
        <v>2.135038667376286E-2</v>
      </c>
      <c r="K17" s="111">
        <f>SUM(F17/F139)*100</f>
        <v>1.163220100794834E-2</v>
      </c>
    </row>
    <row r="18" spans="1:11" ht="15" x14ac:dyDescent="0.25">
      <c r="A18" s="29"/>
      <c r="B18" s="97" t="s">
        <v>197</v>
      </c>
      <c r="C18" s="29"/>
      <c r="D18" s="194">
        <v>60295</v>
      </c>
      <c r="E18" s="109">
        <v>147955</v>
      </c>
      <c r="F18" s="109">
        <v>93213</v>
      </c>
      <c r="G18" s="115">
        <f t="shared" si="0"/>
        <v>63.000912439593115</v>
      </c>
      <c r="H18" s="206">
        <f t="shared" si="1"/>
        <v>32918</v>
      </c>
      <c r="I18" s="115">
        <f>SUM(D18/D139)*100</f>
        <v>0.29577041681677158</v>
      </c>
      <c r="J18" s="115">
        <f>SUM(E18/E139)*100</f>
        <v>0.41564427109428737</v>
      </c>
      <c r="K18" s="111">
        <f>SUM(F18/F139)*100</f>
        <v>0.51193217778748279</v>
      </c>
    </row>
    <row r="19" spans="1:11" ht="15" x14ac:dyDescent="0.25">
      <c r="A19" s="29">
        <v>3</v>
      </c>
      <c r="B19" s="96" t="s">
        <v>144</v>
      </c>
      <c r="C19" s="99" t="s">
        <v>257</v>
      </c>
      <c r="D19" s="85">
        <f>SUM(D20:D22)</f>
        <v>1278821</v>
      </c>
      <c r="E19" s="85">
        <f>SUM(E20:E22)</f>
        <v>2219364</v>
      </c>
      <c r="F19" s="85">
        <f>SUM(F20:F22)</f>
        <v>1102800</v>
      </c>
      <c r="G19" s="106">
        <f t="shared" si="0"/>
        <v>49.689911163738806</v>
      </c>
      <c r="H19" s="83">
        <f t="shared" si="1"/>
        <v>-176021</v>
      </c>
      <c r="I19" s="106">
        <f>SUM(D19/D139)*100</f>
        <v>6.27311419195689</v>
      </c>
      <c r="J19" s="106">
        <f>SUM(E19/E139)*100</f>
        <v>6.2347736276090835</v>
      </c>
      <c r="K19" s="107">
        <f>SUM(F19/F139)*100</f>
        <v>6.0566531027221107</v>
      </c>
    </row>
    <row r="20" spans="1:11" ht="15" x14ac:dyDescent="0.25">
      <c r="A20" s="29"/>
      <c r="B20" s="97" t="s">
        <v>79</v>
      </c>
      <c r="C20" s="29"/>
      <c r="D20" s="194">
        <v>1174325</v>
      </c>
      <c r="E20" s="109">
        <v>2018801</v>
      </c>
      <c r="F20" s="109">
        <v>998147</v>
      </c>
      <c r="G20" s="115">
        <f t="shared" si="0"/>
        <v>49.442565166155553</v>
      </c>
      <c r="H20" s="206">
        <f t="shared" si="1"/>
        <v>-176178</v>
      </c>
      <c r="I20" s="115">
        <f>SUM(D20/D139)*100</f>
        <v>5.7605206854358615</v>
      </c>
      <c r="J20" s="115">
        <f>SUM(E20/E139)*100</f>
        <v>5.6713397325498862</v>
      </c>
      <c r="K20" s="111">
        <f>SUM(F20/F139)*100</f>
        <v>5.481891661700006</v>
      </c>
    </row>
    <row r="21" spans="1:11" ht="15" x14ac:dyDescent="0.25">
      <c r="A21" s="29"/>
      <c r="B21" s="97" t="s">
        <v>183</v>
      </c>
      <c r="C21" s="29"/>
      <c r="D21" s="194">
        <v>12084</v>
      </c>
      <c r="E21" s="109">
        <v>33906</v>
      </c>
      <c r="F21" s="109">
        <v>10141</v>
      </c>
      <c r="G21" s="115">
        <f t="shared" si="0"/>
        <v>29.909160620539136</v>
      </c>
      <c r="H21" s="206">
        <f t="shared" si="1"/>
        <v>-1943</v>
      </c>
      <c r="I21" s="115">
        <f>SUM(D21/D139)*100</f>
        <v>5.927671808298976E-2</v>
      </c>
      <c r="J21" s="115">
        <f>SUM(E21/E139)*100</f>
        <v>9.5250817179026781E-2</v>
      </c>
      <c r="K21" s="111">
        <f>SUM(F21/F139)*100</f>
        <v>5.5695066299152093E-2</v>
      </c>
    </row>
    <row r="22" spans="1:11" ht="15" x14ac:dyDescent="0.25">
      <c r="A22" s="29"/>
      <c r="B22" s="97" t="s">
        <v>197</v>
      </c>
      <c r="C22" s="29"/>
      <c r="D22" s="194">
        <v>92412</v>
      </c>
      <c r="E22" s="109">
        <v>166657</v>
      </c>
      <c r="F22" s="109">
        <v>94512</v>
      </c>
      <c r="G22" s="115">
        <f t="shared" si="0"/>
        <v>56.710489208374085</v>
      </c>
      <c r="H22" s="206">
        <f t="shared" si="1"/>
        <v>2100</v>
      </c>
      <c r="I22" s="115">
        <f>SUM(D22/D139)*100</f>
        <v>0.45331678843803791</v>
      </c>
      <c r="J22" s="172">
        <v>0.46</v>
      </c>
      <c r="K22" s="111">
        <f>SUM(F22/F139)*100</f>
        <v>0.51906637472295269</v>
      </c>
    </row>
    <row r="23" spans="1:11" ht="15" x14ac:dyDescent="0.25">
      <c r="A23" s="29" t="s">
        <v>191</v>
      </c>
      <c r="B23" s="96" t="s">
        <v>192</v>
      </c>
      <c r="C23" s="99" t="s">
        <v>258</v>
      </c>
      <c r="D23" s="85">
        <f>SUM(D24)</f>
        <v>113299</v>
      </c>
      <c r="E23" s="85">
        <f>SUM(E24)</f>
        <v>252465</v>
      </c>
      <c r="F23" s="85">
        <f>SUM(F24)</f>
        <v>124810</v>
      </c>
      <c r="G23" s="106">
        <f t="shared" si="0"/>
        <v>49.436555562157132</v>
      </c>
      <c r="H23" s="83">
        <f t="shared" si="1"/>
        <v>11511</v>
      </c>
      <c r="I23" s="213">
        <f>SUM(D23/D139)*100</f>
        <v>0.55577564399906132</v>
      </c>
      <c r="J23" s="106">
        <f>SUM(E23/E139)*100</f>
        <v>0.70924018047257109</v>
      </c>
      <c r="K23" s="107">
        <f>SUM(F23/F139)*100</f>
        <v>0.68546506506233829</v>
      </c>
    </row>
    <row r="24" spans="1:11" ht="15" x14ac:dyDescent="0.25">
      <c r="A24" s="29"/>
      <c r="B24" s="97" t="s">
        <v>79</v>
      </c>
      <c r="C24" s="29"/>
      <c r="D24" s="194">
        <v>113299</v>
      </c>
      <c r="E24" s="109">
        <v>252465</v>
      </c>
      <c r="F24" s="109">
        <v>124810</v>
      </c>
      <c r="G24" s="115">
        <f t="shared" si="0"/>
        <v>49.436555562157132</v>
      </c>
      <c r="H24" s="206">
        <f t="shared" si="1"/>
        <v>11511</v>
      </c>
      <c r="I24" s="110">
        <f>SUM(D24/D139)*100</f>
        <v>0.55577564399906132</v>
      </c>
      <c r="J24" s="110">
        <f>SUM(E24/E139)*100</f>
        <v>0.70924018047257109</v>
      </c>
      <c r="K24" s="111">
        <f>SUM(F24/F139)*100</f>
        <v>0.68546506506233829</v>
      </c>
    </row>
    <row r="25" spans="1:11" ht="15" x14ac:dyDescent="0.25">
      <c r="A25" s="29">
        <v>5</v>
      </c>
      <c r="B25" s="96" t="s">
        <v>145</v>
      </c>
      <c r="C25" s="99" t="s">
        <v>259</v>
      </c>
      <c r="D25" s="85">
        <f>SUM(D26:D28)</f>
        <v>226977</v>
      </c>
      <c r="E25" s="85">
        <f>SUM(E26:E28)</f>
        <v>465438</v>
      </c>
      <c r="F25" s="85">
        <f>SUM(F26:F28)</f>
        <v>239875</v>
      </c>
      <c r="G25" s="106">
        <f t="shared" si="0"/>
        <v>51.537476527485936</v>
      </c>
      <c r="H25" s="83">
        <f t="shared" si="1"/>
        <v>12898</v>
      </c>
      <c r="I25" s="106">
        <f>SUM(D25/D139)*100</f>
        <v>1.1134104303477961</v>
      </c>
      <c r="J25" s="106">
        <f>SUM(E25/E139)*100</f>
        <v>1.3075370095608998</v>
      </c>
      <c r="K25" s="107">
        <f>SUM(F25/F139)*100</f>
        <v>1.3174099229374923</v>
      </c>
    </row>
    <row r="26" spans="1:11" ht="15" x14ac:dyDescent="0.25">
      <c r="A26" s="29"/>
      <c r="B26" s="97" t="s">
        <v>79</v>
      </c>
      <c r="C26" s="29"/>
      <c r="D26" s="194">
        <v>208393</v>
      </c>
      <c r="E26" s="109">
        <v>424745</v>
      </c>
      <c r="F26" s="109">
        <v>218665</v>
      </c>
      <c r="G26" s="115">
        <f t="shared" si="0"/>
        <v>51.481477121567053</v>
      </c>
      <c r="H26" s="206">
        <f t="shared" si="1"/>
        <v>10272</v>
      </c>
      <c r="I26" s="110">
        <f>SUM(D26/D139)*100</f>
        <v>1.02224868515959</v>
      </c>
      <c r="J26" s="110">
        <f>SUM(E26/E139)*100</f>
        <v>1.1932197352299219</v>
      </c>
      <c r="K26" s="121">
        <f>SUM(F26/F139)*100</f>
        <v>1.2009231508040719</v>
      </c>
    </row>
    <row r="27" spans="1:11" ht="15" x14ac:dyDescent="0.25">
      <c r="A27" s="29"/>
      <c r="B27" s="97" t="s">
        <v>183</v>
      </c>
      <c r="C27" s="29"/>
      <c r="D27" s="194">
        <v>2178</v>
      </c>
      <c r="E27" s="109">
        <v>6680</v>
      </c>
      <c r="F27" s="109">
        <v>2106</v>
      </c>
      <c r="G27" s="115">
        <f t="shared" si="0"/>
        <v>31.526946107784433</v>
      </c>
      <c r="H27" s="206">
        <f t="shared" si="1"/>
        <v>-72</v>
      </c>
      <c r="I27" s="110">
        <f>SUM(D27/D139)*100</f>
        <v>1.0683936774640161E-2</v>
      </c>
      <c r="J27" s="110">
        <f>SUM(E27/E139)*100</f>
        <v>1.8765866181675778E-2</v>
      </c>
      <c r="K27" s="111">
        <f>SUM(F27/F139)*100</f>
        <v>1.1566296186373563E-2</v>
      </c>
    </row>
    <row r="28" spans="1:11" ht="15" x14ac:dyDescent="0.25">
      <c r="A28" s="29"/>
      <c r="B28" s="97" t="s">
        <v>197</v>
      </c>
      <c r="C28" s="29"/>
      <c r="D28" s="194">
        <v>16406</v>
      </c>
      <c r="E28" s="109">
        <v>34013</v>
      </c>
      <c r="F28" s="109">
        <v>19104</v>
      </c>
      <c r="G28" s="115">
        <f t="shared" si="0"/>
        <v>56.166759768323871</v>
      </c>
      <c r="H28" s="206">
        <f t="shared" si="1"/>
        <v>2698</v>
      </c>
      <c r="I28" s="110">
        <f>SUM(D28/D139)*100</f>
        <v>8.0477808413565874E-2</v>
      </c>
      <c r="J28" s="110">
        <f>SUM(E28/E139)*100</f>
        <v>9.5551408149302131E-2</v>
      </c>
      <c r="K28" s="173">
        <v>0.11</v>
      </c>
    </row>
    <row r="29" spans="1:11" ht="15" x14ac:dyDescent="0.25">
      <c r="A29" s="29">
        <v>6</v>
      </c>
      <c r="B29" s="96" t="s">
        <v>146</v>
      </c>
      <c r="C29" s="99" t="s">
        <v>260</v>
      </c>
      <c r="D29" s="85">
        <f>SUM(D30:D32)</f>
        <v>48549</v>
      </c>
      <c r="E29" s="85">
        <f>SUM(E30:E32)</f>
        <v>92391</v>
      </c>
      <c r="F29" s="85">
        <f>SUM(F30:F32)</f>
        <v>64882</v>
      </c>
      <c r="G29" s="106">
        <f t="shared" si="0"/>
        <v>70.225454860321889</v>
      </c>
      <c r="H29" s="83">
        <f t="shared" si="1"/>
        <v>16333</v>
      </c>
      <c r="I29" s="106">
        <f>SUM(D29/D139)*100</f>
        <v>0.23815172014325306</v>
      </c>
      <c r="J29" s="106">
        <f>SUM(E29/E139)*100</f>
        <v>0.25955047041784529</v>
      </c>
      <c r="K29" s="107">
        <f>SUM(F29/F139)*100</f>
        <v>0.35633638611789625</v>
      </c>
    </row>
    <row r="30" spans="1:11" ht="15" x14ac:dyDescent="0.25">
      <c r="A30" s="29"/>
      <c r="B30" s="97" t="s">
        <v>79</v>
      </c>
      <c r="C30" s="29"/>
      <c r="D30" s="194">
        <v>44501</v>
      </c>
      <c r="E30" s="109">
        <v>80856</v>
      </c>
      <c r="F30" s="109">
        <v>59399</v>
      </c>
      <c r="G30" s="115">
        <f t="shared" si="0"/>
        <v>73.462699119422183</v>
      </c>
      <c r="H30" s="206">
        <f t="shared" si="1"/>
        <v>14898</v>
      </c>
      <c r="I30" s="110">
        <f>SUM(D30/D139)*100</f>
        <v>0.21829470633988146</v>
      </c>
      <c r="J30" s="110">
        <f>SUM(E30/E139)*100</f>
        <v>0.22714564011760127</v>
      </c>
      <c r="K30" s="111">
        <f>SUM(F30/F139)*100</f>
        <v>0.32622337472668722</v>
      </c>
    </row>
    <row r="31" spans="1:11" ht="15" x14ac:dyDescent="0.25">
      <c r="A31" s="29"/>
      <c r="B31" s="97" t="s">
        <v>183</v>
      </c>
      <c r="C31" s="29"/>
      <c r="D31" s="194">
        <v>870</v>
      </c>
      <c r="E31" s="109">
        <v>3375</v>
      </c>
      <c r="F31" s="109">
        <v>795</v>
      </c>
      <c r="G31" s="115">
        <f t="shared" si="0"/>
        <v>23.555555555555554</v>
      </c>
      <c r="H31" s="206">
        <f t="shared" si="1"/>
        <v>-75</v>
      </c>
      <c r="I31" s="110">
        <f>SUM(D31/D139)*100</f>
        <v>4.2676882433135624E-3</v>
      </c>
      <c r="J31" s="110">
        <f>SUM(E31/E139)*100</f>
        <v>9.4812572399933757E-3</v>
      </c>
      <c r="K31" s="111">
        <f>SUM(F31/F139)*100</f>
        <v>4.3661944293290518E-3</v>
      </c>
    </row>
    <row r="32" spans="1:11" ht="15" x14ac:dyDescent="0.25">
      <c r="A32" s="29"/>
      <c r="B32" s="97" t="s">
        <v>197</v>
      </c>
      <c r="C32" s="29"/>
      <c r="D32" s="194">
        <v>3178</v>
      </c>
      <c r="E32" s="109">
        <v>8160</v>
      </c>
      <c r="F32" s="109">
        <v>4688</v>
      </c>
      <c r="G32" s="115">
        <f t="shared" si="0"/>
        <v>57.450980392156858</v>
      </c>
      <c r="H32" s="206">
        <f t="shared" si="1"/>
        <v>1510</v>
      </c>
      <c r="I32" s="110">
        <f>SUM(D32/D139)*100</f>
        <v>1.558932556005805E-2</v>
      </c>
      <c r="J32" s="110">
        <f>SUM(E32/E139)*100</f>
        <v>2.2923573060250651E-2</v>
      </c>
      <c r="K32" s="111">
        <f>SUM(F32/F139)*100</f>
        <v>2.5746816961879991E-2</v>
      </c>
    </row>
    <row r="33" spans="1:11" ht="15" x14ac:dyDescent="0.25">
      <c r="A33" s="29"/>
      <c r="B33" s="29" t="s">
        <v>245</v>
      </c>
      <c r="C33" s="29"/>
      <c r="D33" s="85">
        <f t="shared" ref="D33:F34" si="2">SUM(D11+D15+D19+D23+D25+D29)</f>
        <v>7061613</v>
      </c>
      <c r="E33" s="85">
        <f t="shared" si="2"/>
        <v>15014507</v>
      </c>
      <c r="F33" s="85">
        <f t="shared" si="2"/>
        <v>7408117</v>
      </c>
      <c r="G33" s="106">
        <f t="shared" si="0"/>
        <v>49.339728570508505</v>
      </c>
      <c r="H33" s="206">
        <f t="shared" si="1"/>
        <v>346504</v>
      </c>
      <c r="I33" s="106">
        <f>SUM(D33/D139)*100</f>
        <v>34.639957217161168</v>
      </c>
      <c r="J33" s="106">
        <f>SUM(E33/E139)*100</f>
        <v>42.179675021831478</v>
      </c>
      <c r="K33" s="107">
        <f>SUM(F33/F139)*100</f>
        <v>40.685885757506725</v>
      </c>
    </row>
    <row r="34" spans="1:11" ht="15.75" x14ac:dyDescent="0.25">
      <c r="A34" s="29"/>
      <c r="B34" s="35" t="s">
        <v>79</v>
      </c>
      <c r="C34" s="29"/>
      <c r="D34" s="109">
        <f t="shared" si="2"/>
        <v>6466575</v>
      </c>
      <c r="E34" s="109">
        <f t="shared" si="2"/>
        <v>13678035</v>
      </c>
      <c r="F34" s="109">
        <f t="shared" si="2"/>
        <v>6766172</v>
      </c>
      <c r="G34" s="115">
        <f t="shared" si="0"/>
        <v>49.467427156020584</v>
      </c>
      <c r="H34" s="206">
        <f t="shared" si="1"/>
        <v>299597</v>
      </c>
      <c r="I34" s="115">
        <f>SUM(D34/D139)*100</f>
        <v>31.721064485063682</v>
      </c>
      <c r="J34" s="115">
        <f>SUM(E34/E139)*100</f>
        <v>38.425175814113423</v>
      </c>
      <c r="K34" s="121">
        <f>SUM(F34/F139)*100</f>
        <v>37.160279867021643</v>
      </c>
    </row>
    <row r="35" spans="1:11" ht="15.75" x14ac:dyDescent="0.25">
      <c r="A35" s="29"/>
      <c r="B35" s="35" t="s">
        <v>183</v>
      </c>
      <c r="C35" s="29"/>
      <c r="D35" s="109">
        <f t="shared" ref="D35:F36" si="3">SUM(D13+D17+D21+D27+D31)</f>
        <v>69766</v>
      </c>
      <c r="E35" s="109">
        <f t="shared" si="3"/>
        <v>222000</v>
      </c>
      <c r="F35" s="109">
        <f t="shared" si="3"/>
        <v>67284</v>
      </c>
      <c r="G35" s="115">
        <f t="shared" si="0"/>
        <v>30.308108108108105</v>
      </c>
      <c r="H35" s="206">
        <f t="shared" si="1"/>
        <v>-2482</v>
      </c>
      <c r="I35" s="115">
        <f>SUM(D35/D139)*100</f>
        <v>0.34222935400346438</v>
      </c>
      <c r="J35" s="115">
        <f>SUM(E35/E139)*100</f>
        <v>0.62365603178623097</v>
      </c>
      <c r="K35" s="121">
        <f>SUM(F35/F139)*100</f>
        <v>0.36952833456978101</v>
      </c>
    </row>
    <row r="36" spans="1:11" ht="15.75" x14ac:dyDescent="0.25">
      <c r="A36" s="29"/>
      <c r="B36" s="35" t="s">
        <v>197</v>
      </c>
      <c r="C36" s="29"/>
      <c r="D36" s="109">
        <f t="shared" si="3"/>
        <v>525272</v>
      </c>
      <c r="E36" s="109">
        <f t="shared" si="3"/>
        <v>1114472</v>
      </c>
      <c r="F36" s="109">
        <f t="shared" si="3"/>
        <v>574661</v>
      </c>
      <c r="G36" s="115">
        <f t="shared" si="0"/>
        <v>51.563520662699467</v>
      </c>
      <c r="H36" s="206">
        <f t="shared" si="1"/>
        <v>49389</v>
      </c>
      <c r="I36" s="115">
        <f>SUM(D36/D139)*100</f>
        <v>2.5766633780940249</v>
      </c>
      <c r="J36" s="115">
        <f>SUM(E36/E139)*100</f>
        <v>3.1308431759318216</v>
      </c>
      <c r="K36" s="121">
        <f>SUM(F36/F139)*100</f>
        <v>3.156077555915298</v>
      </c>
    </row>
    <row r="37" spans="1:11" ht="15.75" x14ac:dyDescent="0.25">
      <c r="A37" s="29">
        <v>7</v>
      </c>
      <c r="B37" s="29" t="s">
        <v>148</v>
      </c>
      <c r="C37" s="36" t="s">
        <v>134</v>
      </c>
      <c r="D37" s="85">
        <f>SUM(D38:D40)</f>
        <v>6210412</v>
      </c>
      <c r="E37" s="85">
        <f>SUM(E38:E40)</f>
        <v>13899631</v>
      </c>
      <c r="F37" s="85">
        <f>SUM(F38:F40)</f>
        <v>7546641</v>
      </c>
      <c r="G37" s="106">
        <f t="shared" si="0"/>
        <v>54.293822620183228</v>
      </c>
      <c r="H37" s="83">
        <f t="shared" si="1"/>
        <v>1336229</v>
      </c>
      <c r="I37" s="106">
        <f>SUM(D37/D139)*100</f>
        <v>30.46448537762468</v>
      </c>
      <c r="J37" s="106">
        <f>SUM(E37/E139)*100</f>
        <v>39.047696904292259</v>
      </c>
      <c r="K37" s="107">
        <f>SUM(F37/F139)*100</f>
        <v>41.446669049492101</v>
      </c>
    </row>
    <row r="38" spans="1:11" ht="15.75" x14ac:dyDescent="0.25">
      <c r="A38" s="29"/>
      <c r="B38" s="35" t="s">
        <v>79</v>
      </c>
      <c r="C38" s="29"/>
      <c r="D38" s="112">
        <f t="shared" ref="D38:F39" si="4">SUM(D42+D46+D50+D54+D58+D62+D66+D70+D74+D78+D84+D90+D94)</f>
        <v>1384815</v>
      </c>
      <c r="E38" s="112">
        <f t="shared" si="4"/>
        <v>3004424</v>
      </c>
      <c r="F38" s="112">
        <f t="shared" si="4"/>
        <v>1802603</v>
      </c>
      <c r="G38" s="115">
        <f t="shared" si="0"/>
        <v>59.998289189541822</v>
      </c>
      <c r="H38" s="206">
        <f t="shared" si="1"/>
        <v>417788</v>
      </c>
      <c r="I38" s="115">
        <f>SUM(D38/D139)*100</f>
        <v>6.7930559708784726</v>
      </c>
      <c r="J38" s="115">
        <f>SUM(E38/E139)*100</f>
        <v>8.4402123857806988</v>
      </c>
      <c r="K38" s="111">
        <f>SUM(F38/F139)*100</f>
        <v>9.9000190904299838</v>
      </c>
    </row>
    <row r="39" spans="1:11" ht="15.75" x14ac:dyDescent="0.25">
      <c r="A39" s="29"/>
      <c r="B39" s="35" t="s">
        <v>183</v>
      </c>
      <c r="C39" s="29"/>
      <c r="D39" s="112">
        <f t="shared" si="4"/>
        <v>15022</v>
      </c>
      <c r="E39" s="112">
        <f t="shared" si="4"/>
        <v>235448</v>
      </c>
      <c r="F39" s="112">
        <f t="shared" si="4"/>
        <v>43486</v>
      </c>
      <c r="G39" s="115">
        <f t="shared" si="0"/>
        <v>18.469470965988243</v>
      </c>
      <c r="H39" s="206">
        <f t="shared" si="1"/>
        <v>28464</v>
      </c>
      <c r="I39" s="115">
        <f>SUM(D39/D139)*100</f>
        <v>7.3688750334547526E-2</v>
      </c>
      <c r="J39" s="115">
        <f>SUM(E39/E139)*100</f>
        <v>0.66143497915317351</v>
      </c>
      <c r="K39" s="111">
        <f>SUM(F39/F139)*100</f>
        <v>0.23882808925006685</v>
      </c>
    </row>
    <row r="40" spans="1:11" ht="15.75" x14ac:dyDescent="0.25">
      <c r="A40" s="29"/>
      <c r="B40" s="35" t="s">
        <v>197</v>
      </c>
      <c r="C40" s="29"/>
      <c r="D40" s="112">
        <f>SUM(D44+D48+D52+D56+D60+D64+D68+D72+D76+D80+D82+D86+D88+D92+D96)</f>
        <v>4810575</v>
      </c>
      <c r="E40" s="112">
        <f>SUM(E44+E48+E52+E56+E60+E64+E68+E72+E76+E80+E82+E86+E88+E92+E96)</f>
        <v>10659759</v>
      </c>
      <c r="F40" s="112">
        <f>SUM(F44+F48+F52+F56+F60+F64+F68+F72+F76+F80+F82+F86+F88+F92+F96)</f>
        <v>5700552</v>
      </c>
      <c r="G40" s="115">
        <f t="shared" si="0"/>
        <v>53.477306569501252</v>
      </c>
      <c r="H40" s="206">
        <f t="shared" si="1"/>
        <v>889977</v>
      </c>
      <c r="I40" s="115">
        <f>SUM(D40/D139)*100</f>
        <v>23.597740656411656</v>
      </c>
      <c r="J40" s="115">
        <f>SUM(E40/E139)*100</f>
        <v>29.946049539358384</v>
      </c>
      <c r="K40" s="111">
        <f>SUM(F40/F139)*100</f>
        <v>31.307821869812052</v>
      </c>
    </row>
    <row r="41" spans="1:11" ht="15" x14ac:dyDescent="0.25">
      <c r="A41" s="29"/>
      <c r="B41" s="98" t="s">
        <v>149</v>
      </c>
      <c r="C41" s="99" t="s">
        <v>150</v>
      </c>
      <c r="D41" s="85">
        <f>SUM(D42:D44)</f>
        <v>468281</v>
      </c>
      <c r="E41" s="85">
        <f>SUM(E42:E44)</f>
        <v>922222</v>
      </c>
      <c r="F41" s="85">
        <f>SUM(F42:F44)</f>
        <v>612823</v>
      </c>
      <c r="G41" s="106">
        <f t="shared" si="0"/>
        <v>66.450702759205484</v>
      </c>
      <c r="H41" s="83">
        <f t="shared" si="1"/>
        <v>144542</v>
      </c>
      <c r="I41" s="106">
        <f>SUM(D41/D139)*100</f>
        <v>2.2971003658242743</v>
      </c>
      <c r="J41" s="106">
        <f>SUM(E41/E139)*100</f>
        <v>2.590762670927754</v>
      </c>
      <c r="K41" s="107">
        <f>SUM(F41/F139)*100</f>
        <v>3.3656658726600215</v>
      </c>
    </row>
    <row r="42" spans="1:11" ht="15" x14ac:dyDescent="0.25">
      <c r="A42" s="29"/>
      <c r="B42" s="97" t="s">
        <v>79</v>
      </c>
      <c r="C42" s="99"/>
      <c r="D42" s="194">
        <v>182034</v>
      </c>
      <c r="E42" s="109">
        <v>359631</v>
      </c>
      <c r="F42" s="109">
        <v>262537</v>
      </c>
      <c r="G42" s="115">
        <f t="shared" si="0"/>
        <v>73.001771259985929</v>
      </c>
      <c r="H42" s="206">
        <f t="shared" si="1"/>
        <v>80503</v>
      </c>
      <c r="I42" s="115">
        <f>SUM(D42/D139)*100</f>
        <v>0.8929475421647598</v>
      </c>
      <c r="J42" s="115">
        <f>SUM(E42/E139)*100</f>
        <v>1.010297488141054</v>
      </c>
      <c r="K42" s="159">
        <f>SUM(F42/F139)*100</f>
        <v>1.4418711784814606</v>
      </c>
    </row>
    <row r="43" spans="1:11" ht="15" x14ac:dyDescent="0.25">
      <c r="A43" s="29"/>
      <c r="B43" s="97" t="s">
        <v>183</v>
      </c>
      <c r="C43" s="99"/>
      <c r="D43" s="194"/>
      <c r="E43" s="109"/>
      <c r="F43" s="109"/>
      <c r="G43" s="115"/>
      <c r="H43" s="206">
        <f t="shared" si="1"/>
        <v>0</v>
      </c>
      <c r="I43" s="115"/>
      <c r="J43" s="110"/>
      <c r="K43" s="111">
        <f>SUM(F43/F139)*100</f>
        <v>0</v>
      </c>
    </row>
    <row r="44" spans="1:11" ht="15" x14ac:dyDescent="0.25">
      <c r="A44" s="29"/>
      <c r="B44" s="97" t="s">
        <v>197</v>
      </c>
      <c r="C44" s="99"/>
      <c r="D44" s="194">
        <v>286247</v>
      </c>
      <c r="E44" s="109">
        <v>562591</v>
      </c>
      <c r="F44" s="109">
        <v>350286</v>
      </c>
      <c r="G44" s="115">
        <f>SUM(F44/E44)*100</f>
        <v>62.262993897876072</v>
      </c>
      <c r="H44" s="206">
        <f t="shared" si="1"/>
        <v>64039</v>
      </c>
      <c r="I44" s="110">
        <f>SUM(D44/D139)*100</f>
        <v>1.4041528236595142</v>
      </c>
      <c r="J44" s="110">
        <f>SUM(E44/E139)*100</f>
        <v>1.5804651827867005</v>
      </c>
      <c r="K44" s="173">
        <v>1.93</v>
      </c>
    </row>
    <row r="45" spans="1:11" ht="15" x14ac:dyDescent="0.25">
      <c r="A45" s="29"/>
      <c r="B45" s="98" t="s">
        <v>151</v>
      </c>
      <c r="C45" s="99" t="s">
        <v>152</v>
      </c>
      <c r="D45" s="85">
        <f>SUM(D46:D48)</f>
        <v>20766</v>
      </c>
      <c r="E45" s="85">
        <f>SUM(E46:E48)</f>
        <v>36239</v>
      </c>
      <c r="F45" s="85">
        <f>SUM(F46:F48)</f>
        <v>30354</v>
      </c>
      <c r="G45" s="106">
        <f>SUM(F45/E45)*100</f>
        <v>83.760589420237864</v>
      </c>
      <c r="H45" s="83">
        <f t="shared" si="1"/>
        <v>9588</v>
      </c>
      <c r="I45" s="106">
        <f>SUM(D45/D139)*100</f>
        <v>0.10186530351798785</v>
      </c>
      <c r="J45" s="106">
        <f>SUM(E45/E139)*100</f>
        <v>0.10180482403559109</v>
      </c>
      <c r="K45" s="107">
        <f>SUM(F45/F139)*100</f>
        <v>0.1667062461734013</v>
      </c>
    </row>
    <row r="46" spans="1:11" ht="15" x14ac:dyDescent="0.25">
      <c r="A46" s="29"/>
      <c r="B46" s="97" t="s">
        <v>79</v>
      </c>
      <c r="C46" s="99"/>
      <c r="D46" s="194">
        <v>20738</v>
      </c>
      <c r="E46" s="109">
        <v>34990</v>
      </c>
      <c r="F46" s="109">
        <v>30179</v>
      </c>
      <c r="G46" s="115">
        <f>SUM(F46/E46)*100</f>
        <v>86.250357244927116</v>
      </c>
      <c r="H46" s="206">
        <f t="shared" si="1"/>
        <v>9441</v>
      </c>
      <c r="I46" s="115">
        <f>SUM(D46/D139)*100</f>
        <v>0.10172795263199616</v>
      </c>
      <c r="J46" s="115">
        <f>SUM(E46/E139)*100</f>
        <v>9.8296056541442439E-2</v>
      </c>
      <c r="K46" s="111">
        <f>SUM(F46/F139)*100</f>
        <v>0.16574513419210246</v>
      </c>
    </row>
    <row r="47" spans="1:11" ht="15" x14ac:dyDescent="0.25">
      <c r="A47" s="29"/>
      <c r="B47" s="97" t="s">
        <v>183</v>
      </c>
      <c r="C47" s="99"/>
      <c r="D47" s="194"/>
      <c r="E47" s="109"/>
      <c r="F47" s="109"/>
      <c r="G47" s="115"/>
      <c r="H47" s="206">
        <f t="shared" si="1"/>
        <v>0</v>
      </c>
      <c r="I47" s="115"/>
      <c r="J47" s="110"/>
      <c r="K47" s="111"/>
    </row>
    <row r="48" spans="1:11" ht="15" x14ac:dyDescent="0.25">
      <c r="A48" s="29"/>
      <c r="B48" s="97" t="s">
        <v>197</v>
      </c>
      <c r="C48" s="99"/>
      <c r="D48" s="194">
        <v>28</v>
      </c>
      <c r="E48" s="109">
        <v>1249</v>
      </c>
      <c r="F48" s="109">
        <v>175</v>
      </c>
      <c r="G48" s="115">
        <f t="shared" ref="G48:G54" si="5">SUM(F48/E48)*100</f>
        <v>14.011208967173738</v>
      </c>
      <c r="H48" s="206">
        <f t="shared" si="1"/>
        <v>147</v>
      </c>
      <c r="I48" s="115">
        <f>SUM(D48/D139)*100</f>
        <v>1.3735088599170085E-4</v>
      </c>
      <c r="J48" s="115">
        <f>SUM(E48/E139)*100</f>
        <v>3.5087674941486598E-3</v>
      </c>
      <c r="K48" s="111">
        <f>SUM(F48/F139)*100</f>
        <v>9.611119812988478E-4</v>
      </c>
    </row>
    <row r="49" spans="1:11" ht="15" x14ac:dyDescent="0.25">
      <c r="A49" s="29"/>
      <c r="B49" s="98" t="s">
        <v>153</v>
      </c>
      <c r="C49" s="99" t="s">
        <v>154</v>
      </c>
      <c r="D49" s="85">
        <f>SUM(D50:D52)</f>
        <v>61473</v>
      </c>
      <c r="E49" s="85">
        <f>SUM(E50:E52)</f>
        <v>407909</v>
      </c>
      <c r="F49" s="85">
        <f>SUM(F50:F52)</f>
        <v>160469</v>
      </c>
      <c r="G49" s="106">
        <f t="shared" si="5"/>
        <v>39.339411486385444</v>
      </c>
      <c r="H49" s="83">
        <f t="shared" si="1"/>
        <v>98996</v>
      </c>
      <c r="I49" s="106">
        <f>SUM(D49/D139)*100</f>
        <v>0.3015489648059938</v>
      </c>
      <c r="J49" s="106">
        <f>SUM(E49/E139)*100</f>
        <v>1.1459230102247282</v>
      </c>
      <c r="K49" s="107">
        <f>SUM(F49/F139)*100</f>
        <v>0.88130673444025609</v>
      </c>
    </row>
    <row r="50" spans="1:11" ht="15" x14ac:dyDescent="0.25">
      <c r="A50" s="29"/>
      <c r="B50" s="97" t="s">
        <v>79</v>
      </c>
      <c r="C50" s="99"/>
      <c r="D50" s="194">
        <v>15582</v>
      </c>
      <c r="E50" s="109">
        <v>238319</v>
      </c>
      <c r="F50" s="109">
        <v>37762</v>
      </c>
      <c r="G50" s="115">
        <f t="shared" si="5"/>
        <v>15.845148729224276</v>
      </c>
      <c r="H50" s="206">
        <f t="shared" si="1"/>
        <v>22180</v>
      </c>
      <c r="I50" s="110">
        <f>SUM(D50/D139)*100</f>
        <v>7.6435768054381528E-2</v>
      </c>
      <c r="J50" s="110">
        <f>SUM(E50/E139)*100</f>
        <v>0.6695003686453278</v>
      </c>
      <c r="K50" s="111">
        <f>SUM(F50/F139)*100</f>
        <v>0.20739148935889767</v>
      </c>
    </row>
    <row r="51" spans="1:11" ht="15" x14ac:dyDescent="0.25">
      <c r="A51" s="29"/>
      <c r="B51" s="97" t="s">
        <v>183</v>
      </c>
      <c r="C51" s="99"/>
      <c r="D51" s="194"/>
      <c r="E51" s="109"/>
      <c r="F51" s="109"/>
      <c r="G51" s="115"/>
      <c r="H51" s="206">
        <f t="shared" si="1"/>
        <v>0</v>
      </c>
      <c r="I51" s="115"/>
      <c r="J51" s="110">
        <f>SUM(E51/E139)*100</f>
        <v>0</v>
      </c>
      <c r="K51" s="111">
        <f>SUM(F51/F139)*100</f>
        <v>0</v>
      </c>
    </row>
    <row r="52" spans="1:11" ht="15" x14ac:dyDescent="0.25">
      <c r="A52" s="29"/>
      <c r="B52" s="97" t="s">
        <v>197</v>
      </c>
      <c r="C52" s="99"/>
      <c r="D52" s="194">
        <v>45891</v>
      </c>
      <c r="E52" s="109">
        <v>169590</v>
      </c>
      <c r="F52" s="109">
        <v>122707</v>
      </c>
      <c r="G52" s="115">
        <f t="shared" si="5"/>
        <v>72.355091691727097</v>
      </c>
      <c r="H52" s="206">
        <f t="shared" si="1"/>
        <v>76816</v>
      </c>
      <c r="I52" s="110">
        <f>SUM(D52/D139)*100</f>
        <v>0.22511319675161232</v>
      </c>
      <c r="J52" s="110">
        <f>SUM(E52/E139)*100</f>
        <v>0.47642264157940051</v>
      </c>
      <c r="K52" s="111">
        <f>SUM(F52/F139)*100</f>
        <v>0.67391524508135847</v>
      </c>
    </row>
    <row r="53" spans="1:11" ht="15" x14ac:dyDescent="0.25">
      <c r="A53" s="29"/>
      <c r="B53" s="98" t="s">
        <v>155</v>
      </c>
      <c r="C53" s="99" t="s">
        <v>156</v>
      </c>
      <c r="D53" s="85">
        <f>SUM(D54:D56)</f>
        <v>23599</v>
      </c>
      <c r="E53" s="85">
        <f>SUM(E54:E56)</f>
        <v>116505</v>
      </c>
      <c r="F53" s="85">
        <f>SUM(F54:F56)</f>
        <v>27895</v>
      </c>
      <c r="G53" s="106">
        <f t="shared" si="5"/>
        <v>23.943178404360328</v>
      </c>
      <c r="H53" s="83">
        <f t="shared" si="1"/>
        <v>4296</v>
      </c>
      <c r="I53" s="106">
        <f>SUM(D53/D139)*100</f>
        <v>0.11576226994707674</v>
      </c>
      <c r="J53" s="106">
        <f>SUM(E53/E139)*100</f>
        <v>0.32729299992457134</v>
      </c>
      <c r="K53" s="107">
        <f>SUM(F53/F139)*100</f>
        <v>0.15320124981903635</v>
      </c>
    </row>
    <row r="54" spans="1:11" ht="15" x14ac:dyDescent="0.25">
      <c r="A54" s="29"/>
      <c r="B54" s="97" t="s">
        <v>79</v>
      </c>
      <c r="C54" s="99"/>
      <c r="D54" s="194">
        <v>20961</v>
      </c>
      <c r="E54" s="109">
        <v>108565</v>
      </c>
      <c r="F54" s="109">
        <v>25008</v>
      </c>
      <c r="G54" s="115">
        <f t="shared" si="5"/>
        <v>23.035048127849674</v>
      </c>
      <c r="H54" s="206">
        <f t="shared" si="1"/>
        <v>4047</v>
      </c>
      <c r="I54" s="115">
        <f>SUM(D54/D139)*100</f>
        <v>0.10282185433114435</v>
      </c>
      <c r="J54" s="115">
        <f>SUM(E54/E139)*100</f>
        <v>0.30498746437329805</v>
      </c>
      <c r="K54" s="175">
        <v>0.13</v>
      </c>
    </row>
    <row r="55" spans="1:11" ht="15" x14ac:dyDescent="0.25">
      <c r="A55" s="29"/>
      <c r="B55" s="97" t="s">
        <v>183</v>
      </c>
      <c r="C55" s="99"/>
      <c r="D55" s="194"/>
      <c r="E55" s="109"/>
      <c r="F55" s="109"/>
      <c r="G55" s="115"/>
      <c r="H55" s="206">
        <f t="shared" si="1"/>
        <v>0</v>
      </c>
      <c r="I55" s="115"/>
      <c r="J55" s="115">
        <f>SUM(E55/E139)*100</f>
        <v>0</v>
      </c>
      <c r="K55" s="111">
        <f>SUM(F55/F139)*100</f>
        <v>0</v>
      </c>
    </row>
    <row r="56" spans="1:11" ht="15" x14ac:dyDescent="0.25">
      <c r="A56" s="29"/>
      <c r="B56" s="97" t="s">
        <v>197</v>
      </c>
      <c r="C56" s="99"/>
      <c r="D56" s="194">
        <v>2638</v>
      </c>
      <c r="E56" s="109">
        <v>7940</v>
      </c>
      <c r="F56" s="109">
        <v>2887</v>
      </c>
      <c r="G56" s="115">
        <f t="shared" ref="G56:G71" si="6">SUM(F56/E56)*100</f>
        <v>36.360201511335013</v>
      </c>
      <c r="H56" s="206">
        <f t="shared" si="1"/>
        <v>249</v>
      </c>
      <c r="I56" s="115">
        <f>SUM(D54/D139)*100</f>
        <v>0.10282185433114435</v>
      </c>
      <c r="J56" s="174">
        <v>0.03</v>
      </c>
      <c r="K56" s="111">
        <f>SUM(F56/F139)*100</f>
        <v>1.5855601657198709E-2</v>
      </c>
    </row>
    <row r="57" spans="1:11" ht="15" x14ac:dyDescent="0.25">
      <c r="A57" s="29"/>
      <c r="B57" s="98" t="s">
        <v>157</v>
      </c>
      <c r="C57" s="99" t="s">
        <v>158</v>
      </c>
      <c r="D57" s="85">
        <f>SUM(D58:D60)</f>
        <v>295364</v>
      </c>
      <c r="E57" s="85">
        <f>SUM(E58:E60)</f>
        <v>550523</v>
      </c>
      <c r="F57" s="85">
        <f>SUM(F58:F60)</f>
        <v>296395</v>
      </c>
      <c r="G57" s="106">
        <f t="shared" si="6"/>
        <v>53.838804191650482</v>
      </c>
      <c r="H57" s="83">
        <f t="shared" si="1"/>
        <v>1031</v>
      </c>
      <c r="I57" s="106">
        <f>SUM(D57/D139)*100</f>
        <v>1.4488752532161691</v>
      </c>
      <c r="J57" s="106">
        <f>SUM(E57/E139)*100</f>
        <v>1.5465630161578883</v>
      </c>
      <c r="K57" s="107">
        <f>SUM(F57/F139)*100</f>
        <v>1.6278216325546973</v>
      </c>
    </row>
    <row r="58" spans="1:11" ht="15" x14ac:dyDescent="0.25">
      <c r="A58" s="29"/>
      <c r="B58" s="97" t="s">
        <v>79</v>
      </c>
      <c r="C58" s="99"/>
      <c r="D58" s="194">
        <v>119230</v>
      </c>
      <c r="E58" s="109">
        <v>238249</v>
      </c>
      <c r="F58" s="109">
        <v>124951</v>
      </c>
      <c r="G58" s="115">
        <f t="shared" si="6"/>
        <v>52.445550663381589</v>
      </c>
      <c r="H58" s="206">
        <f t="shared" si="1"/>
        <v>5721</v>
      </c>
      <c r="I58" s="110">
        <f>SUM(D58/D139)*100</f>
        <v>0.58486950488537481</v>
      </c>
      <c r="J58" s="110">
        <f>SUM(E58/E139)*100</f>
        <v>0.6693037203470168</v>
      </c>
      <c r="K58" s="111">
        <f>SUM(F58/F139)*100</f>
        <v>0.68623944671584192</v>
      </c>
    </row>
    <row r="59" spans="1:11" ht="15" x14ac:dyDescent="0.25">
      <c r="A59" s="29"/>
      <c r="B59" s="97" t="s">
        <v>183</v>
      </c>
      <c r="C59" s="99"/>
      <c r="D59" s="194">
        <v>2699</v>
      </c>
      <c r="E59" s="109">
        <v>1048</v>
      </c>
      <c r="F59" s="109">
        <v>507</v>
      </c>
      <c r="G59" s="115">
        <f t="shared" si="6"/>
        <v>48.377862595419849</v>
      </c>
      <c r="H59" s="206">
        <f t="shared" si="1"/>
        <v>-2192</v>
      </c>
      <c r="I59" s="110">
        <f>SUM(D59/D139)*100</f>
        <v>1.323964433184288E-2</v>
      </c>
      <c r="J59" s="110">
        <f>SUM(E59/E139)*100</f>
        <v>2.9441059518557208E-3</v>
      </c>
      <c r="K59" s="111">
        <f>SUM(F59/F139)*100</f>
        <v>2.7844787115343761E-3</v>
      </c>
    </row>
    <row r="60" spans="1:11" ht="15" x14ac:dyDescent="0.25">
      <c r="A60" s="29"/>
      <c r="B60" s="97" t="s">
        <v>197</v>
      </c>
      <c r="C60" s="99"/>
      <c r="D60" s="194">
        <v>173435</v>
      </c>
      <c r="E60" s="109">
        <v>311226</v>
      </c>
      <c r="F60" s="109">
        <v>170937</v>
      </c>
      <c r="G60" s="115">
        <f t="shared" si="6"/>
        <v>54.923753156869928</v>
      </c>
      <c r="H60" s="206">
        <f t="shared" si="1"/>
        <v>-2498</v>
      </c>
      <c r="I60" s="110">
        <f>SUM(D60/D139)*100</f>
        <v>0.85076610399895147</v>
      </c>
      <c r="J60" s="110">
        <f>SUM(E60/E139)*100</f>
        <v>0.8743151898590158</v>
      </c>
      <c r="K60" s="111">
        <f>SUM(F60/F139)*100</f>
        <v>0.9387977071273208</v>
      </c>
    </row>
    <row r="61" spans="1:11" ht="15" x14ac:dyDescent="0.25">
      <c r="A61" s="29"/>
      <c r="B61" s="98" t="s">
        <v>180</v>
      </c>
      <c r="C61" s="99" t="s">
        <v>159</v>
      </c>
      <c r="D61" s="85">
        <f>SUM(D62:D64)</f>
        <v>1472841</v>
      </c>
      <c r="E61" s="85">
        <f>SUM(E62:E64)</f>
        <v>2645826</v>
      </c>
      <c r="F61" s="85">
        <f>SUM(F62:F64)</f>
        <v>2297058</v>
      </c>
      <c r="G61" s="106">
        <f t="shared" si="6"/>
        <v>86.818180787398717</v>
      </c>
      <c r="H61" s="83">
        <f t="shared" si="1"/>
        <v>824217</v>
      </c>
      <c r="I61" s="106">
        <f>SUM(D61/D139)*100</f>
        <v>7.2248577241036669</v>
      </c>
      <c r="J61" s="106">
        <f>SUM(E61/E139)*100</f>
        <v>7.4328168646704347</v>
      </c>
      <c r="K61" s="107">
        <f>SUM(F61/F139)*100</f>
        <v>12.615599803076394</v>
      </c>
    </row>
    <row r="62" spans="1:11" ht="15" x14ac:dyDescent="0.25">
      <c r="A62" s="29"/>
      <c r="B62" s="97" t="s">
        <v>79</v>
      </c>
      <c r="C62" s="99"/>
      <c r="D62" s="194">
        <v>648522</v>
      </c>
      <c r="E62" s="109">
        <v>1013214</v>
      </c>
      <c r="F62" s="162">
        <v>870972</v>
      </c>
      <c r="G62" s="115">
        <f t="shared" si="6"/>
        <v>85.961307285529017</v>
      </c>
      <c r="H62" s="206">
        <f t="shared" si="1"/>
        <v>222450</v>
      </c>
      <c r="I62" s="110">
        <f>SUM(D62/D139)*100</f>
        <v>3.1812525458967795</v>
      </c>
      <c r="J62" s="110">
        <f>SUM(E62/E139)*100</f>
        <v>2.8463829846407847</v>
      </c>
      <c r="K62" s="111">
        <f>SUM(F62/F139)*100</f>
        <v>4.7834378547189722</v>
      </c>
    </row>
    <row r="63" spans="1:11" ht="15" x14ac:dyDescent="0.25">
      <c r="A63" s="29"/>
      <c r="B63" s="97" t="s">
        <v>183</v>
      </c>
      <c r="C63" s="99"/>
      <c r="D63" s="194">
        <v>3579</v>
      </c>
      <c r="E63" s="109">
        <v>3960</v>
      </c>
      <c r="F63" s="162">
        <v>3152</v>
      </c>
      <c r="G63" s="115">
        <f t="shared" si="6"/>
        <v>79.595959595959599</v>
      </c>
      <c r="H63" s="206">
        <f t="shared" si="1"/>
        <v>-427</v>
      </c>
      <c r="I63" s="110">
        <f>SUM(D63/D139)*100</f>
        <v>1.7556386463010623E-2</v>
      </c>
      <c r="J63" s="110">
        <f>SUM(E63/E139)*100</f>
        <v>1.1124675161592228E-2</v>
      </c>
      <c r="K63" s="111">
        <f>SUM(F63/F139)*100</f>
        <v>1.7310999800308393E-2</v>
      </c>
    </row>
    <row r="64" spans="1:11" ht="15" x14ac:dyDescent="0.25">
      <c r="A64" s="29"/>
      <c r="B64" s="97" t="s">
        <v>197</v>
      </c>
      <c r="C64" s="99"/>
      <c r="D64" s="194">
        <v>820740</v>
      </c>
      <c r="E64" s="109">
        <v>1628652</v>
      </c>
      <c r="F64" s="109">
        <v>1422934</v>
      </c>
      <c r="G64" s="115">
        <f t="shared" si="6"/>
        <v>87.368817893570878</v>
      </c>
      <c r="H64" s="206">
        <f t="shared" si="1"/>
        <v>602194</v>
      </c>
      <c r="I64" s="110">
        <f>SUM(D64/D139)*100</f>
        <v>4.0260487917438779</v>
      </c>
      <c r="J64" s="174">
        <v>4.57</v>
      </c>
      <c r="K64" s="173">
        <v>7.82</v>
      </c>
    </row>
    <row r="65" spans="1:11" ht="15" x14ac:dyDescent="0.25">
      <c r="A65" s="29"/>
      <c r="B65" s="98" t="s">
        <v>182</v>
      </c>
      <c r="C65" s="99" t="s">
        <v>181</v>
      </c>
      <c r="D65" s="85">
        <f>SUM(D66:D68)</f>
        <v>558977</v>
      </c>
      <c r="E65" s="85">
        <f>SUM(E66:E68)</f>
        <v>1398671</v>
      </c>
      <c r="F65" s="85">
        <f>SUM(F66:F68)</f>
        <v>799915</v>
      </c>
      <c r="G65" s="106">
        <f t="shared" si="6"/>
        <v>57.191076386083651</v>
      </c>
      <c r="H65" s="83">
        <f t="shared" si="1"/>
        <v>240938</v>
      </c>
      <c r="I65" s="106">
        <f>SUM(D65/D139)*100</f>
        <v>2.7419995071065348</v>
      </c>
      <c r="J65" s="106">
        <f>SUM(E65/E139)*100</f>
        <v>3.92923245781297</v>
      </c>
      <c r="K65" s="107">
        <f>SUM(F65/F139)*100</f>
        <v>4.3931879458323877</v>
      </c>
    </row>
    <row r="66" spans="1:11" ht="15" x14ac:dyDescent="0.25">
      <c r="A66" s="29"/>
      <c r="B66" s="97" t="s">
        <v>79</v>
      </c>
      <c r="C66" s="99"/>
      <c r="D66" s="194">
        <v>129835</v>
      </c>
      <c r="E66" s="109">
        <v>414159</v>
      </c>
      <c r="F66" s="109">
        <v>209098</v>
      </c>
      <c r="G66" s="115">
        <f t="shared" si="6"/>
        <v>50.487373206908458</v>
      </c>
      <c r="H66" s="206">
        <f t="shared" si="1"/>
        <v>79263</v>
      </c>
      <c r="I66" s="110">
        <f>SUM(D66/D139)*100</f>
        <v>0.63689115295473153</v>
      </c>
      <c r="J66" s="110">
        <f>SUM(E66/E139)*100</f>
        <v>1.1634808940024939</v>
      </c>
      <c r="K66" s="111">
        <f>SUM(F66/F139)*100</f>
        <v>1.1483805318035798</v>
      </c>
    </row>
    <row r="67" spans="1:11" ht="15" x14ac:dyDescent="0.25">
      <c r="A67" s="29"/>
      <c r="B67" s="97" t="s">
        <v>183</v>
      </c>
      <c r="C67" s="99"/>
      <c r="D67" s="194">
        <v>1649</v>
      </c>
      <c r="E67" s="109">
        <v>2400</v>
      </c>
      <c r="F67" s="109">
        <v>1439</v>
      </c>
      <c r="G67" s="115">
        <f t="shared" si="6"/>
        <v>59.958333333333336</v>
      </c>
      <c r="H67" s="206">
        <f t="shared" si="1"/>
        <v>-210</v>
      </c>
      <c r="I67" s="110">
        <f>SUM(D67/D139)*100</f>
        <v>8.0889861071540975E-3</v>
      </c>
      <c r="J67" s="110">
        <f>SUM(E67/E139)*100</f>
        <v>6.7422273706619559E-3</v>
      </c>
      <c r="K67" s="111">
        <f>SUM(F67/F139)*100</f>
        <v>7.9030865205088115E-3</v>
      </c>
    </row>
    <row r="68" spans="1:11" ht="15" x14ac:dyDescent="0.25">
      <c r="A68" s="29"/>
      <c r="B68" s="97" t="s">
        <v>197</v>
      </c>
      <c r="C68" s="99"/>
      <c r="D68" s="194">
        <v>427493</v>
      </c>
      <c r="E68" s="109">
        <v>982112</v>
      </c>
      <c r="F68" s="109">
        <v>589378</v>
      </c>
      <c r="G68" s="115">
        <f t="shared" si="6"/>
        <v>60.011281808999385</v>
      </c>
      <c r="H68" s="206">
        <f t="shared" si="1"/>
        <v>161885</v>
      </c>
      <c r="I68" s="110">
        <f>SUM(D68/D139)*100</f>
        <v>2.0970193680446494</v>
      </c>
      <c r="J68" s="110">
        <f>SUM(E68/E139)*100</f>
        <v>2.7590093364398145</v>
      </c>
      <c r="K68" s="173">
        <v>3.23</v>
      </c>
    </row>
    <row r="69" spans="1:11" ht="15" x14ac:dyDescent="0.25">
      <c r="A69" s="29"/>
      <c r="B69" s="98" t="s">
        <v>160</v>
      </c>
      <c r="C69" s="99" t="s">
        <v>161</v>
      </c>
      <c r="D69" s="85">
        <f>SUM(D70:D72)</f>
        <v>187653</v>
      </c>
      <c r="E69" s="85">
        <f>SUM(E70:E72)</f>
        <v>577464</v>
      </c>
      <c r="F69" s="85">
        <f>SUM(F70:F72)</f>
        <v>166280</v>
      </c>
      <c r="G69" s="106">
        <f t="shared" si="6"/>
        <v>28.794868597869304</v>
      </c>
      <c r="H69" s="83">
        <f t="shared" si="1"/>
        <v>-21373</v>
      </c>
      <c r="I69" s="106">
        <f>SUM(D69/D139)*100</f>
        <v>0.92051092175002291</v>
      </c>
      <c r="J69" s="106">
        <f>SUM(E69/E139)*100</f>
        <v>1.6222473276549731</v>
      </c>
      <c r="K69" s="107">
        <f>SUM(F69/F139)*100</f>
        <v>0.9132211442878424</v>
      </c>
    </row>
    <row r="70" spans="1:11" ht="15" x14ac:dyDescent="0.25">
      <c r="A70" s="29"/>
      <c r="B70" s="97" t="s">
        <v>79</v>
      </c>
      <c r="C70" s="99"/>
      <c r="D70" s="194">
        <v>93701</v>
      </c>
      <c r="E70" s="109">
        <v>321379</v>
      </c>
      <c r="F70" s="109">
        <v>90672</v>
      </c>
      <c r="G70" s="115">
        <f t="shared" si="6"/>
        <v>28.213417802656675</v>
      </c>
      <c r="H70" s="206">
        <f t="shared" si="1"/>
        <v>-3029</v>
      </c>
      <c r="I70" s="110">
        <f>SUM(D70/D139)*100</f>
        <v>0.45963983458244151</v>
      </c>
      <c r="J70" s="110">
        <f>SUM(E70/E139)*100</f>
        <v>0.90283762089832031</v>
      </c>
      <c r="K70" s="111">
        <f>SUM(F70/F139)*100</f>
        <v>0.49797683181902364</v>
      </c>
    </row>
    <row r="71" spans="1:11" ht="15" x14ac:dyDescent="0.25">
      <c r="A71" s="29"/>
      <c r="B71" s="97" t="s">
        <v>183</v>
      </c>
      <c r="C71" s="99"/>
      <c r="D71" s="194">
        <v>6650</v>
      </c>
      <c r="E71" s="109">
        <v>16314</v>
      </c>
      <c r="F71" s="109">
        <v>5714</v>
      </c>
      <c r="G71" s="115">
        <f t="shared" si="6"/>
        <v>35.025131788647791</v>
      </c>
      <c r="H71" s="206">
        <f t="shared" si="1"/>
        <v>-936</v>
      </c>
      <c r="I71" s="110">
        <f>SUM(D71/D139)*100</f>
        <v>3.2620835423028953E-2</v>
      </c>
      <c r="J71" s="110">
        <f>SUM(E71/E139)*100</f>
        <v>4.5830290552074646E-2</v>
      </c>
      <c r="K71" s="111">
        <f>SUM(F71/F139)*100</f>
        <v>3.1381679206523523E-2</v>
      </c>
    </row>
    <row r="72" spans="1:11" ht="15" x14ac:dyDescent="0.25">
      <c r="A72" s="29"/>
      <c r="B72" s="97" t="s">
        <v>197</v>
      </c>
      <c r="C72" s="99"/>
      <c r="D72" s="194">
        <v>87302</v>
      </c>
      <c r="E72" s="109">
        <v>239771</v>
      </c>
      <c r="F72" s="109">
        <v>69894</v>
      </c>
      <c r="G72" s="115">
        <f>SUM(F72/E72)*100</f>
        <v>29.150314258188022</v>
      </c>
      <c r="H72" s="206">
        <f t="shared" si="1"/>
        <v>-17408</v>
      </c>
      <c r="I72" s="110">
        <f>SUM(D72/D139)*100</f>
        <v>0.42825025174455245</v>
      </c>
      <c r="J72" s="174">
        <v>0.68</v>
      </c>
      <c r="K72" s="111">
        <f>SUM(F72/F139)*100</f>
        <v>0.38386263326229525</v>
      </c>
    </row>
    <row r="73" spans="1:11" ht="15" x14ac:dyDescent="0.25">
      <c r="A73" s="29"/>
      <c r="B73" s="98" t="s">
        <v>162</v>
      </c>
      <c r="C73" s="99" t="s">
        <v>163</v>
      </c>
      <c r="D73" s="85">
        <f>SUM(D74:D76)</f>
        <v>105366</v>
      </c>
      <c r="E73" s="85">
        <f>SUM(E74:E76)</f>
        <v>152650</v>
      </c>
      <c r="F73" s="85">
        <f>SUM(F74:F76)</f>
        <v>2446</v>
      </c>
      <c r="G73" s="106">
        <f>SUM(F73/E73)*100</f>
        <v>1.6023583360628888</v>
      </c>
      <c r="H73" s="83">
        <f t="shared" si="1"/>
        <v>-102920</v>
      </c>
      <c r="I73" s="106">
        <f>SUM(D73/D139)*100</f>
        <v>0.51686119476434111</v>
      </c>
      <c r="J73" s="106">
        <f>SUM(E73/E139)*100</f>
        <v>0.42883375338814483</v>
      </c>
      <c r="K73" s="107">
        <f>SUM(F73/F139)*100</f>
        <v>1.343359946432561E-2</v>
      </c>
    </row>
    <row r="74" spans="1:11" ht="15" x14ac:dyDescent="0.25">
      <c r="A74" s="29"/>
      <c r="B74" s="97" t="s">
        <v>79</v>
      </c>
      <c r="C74" s="99"/>
      <c r="D74" s="194">
        <v>324</v>
      </c>
      <c r="E74" s="109">
        <v>600</v>
      </c>
      <c r="F74" s="109">
        <v>403</v>
      </c>
      <c r="G74" s="115">
        <f>SUM(F74/E74)*100</f>
        <v>67.166666666666657</v>
      </c>
      <c r="H74" s="206">
        <f t="shared" si="1"/>
        <v>79</v>
      </c>
      <c r="I74" s="110">
        <f>SUM(D74/D139)*100</f>
        <v>1.5893459664753958E-3</v>
      </c>
      <c r="J74" s="110">
        <f>SUM(E74/E139)*100</f>
        <v>1.685556842665489E-3</v>
      </c>
      <c r="K74" s="111">
        <f>SUM(F74/F142)*100</f>
        <v>5.8278311184200822E-3</v>
      </c>
    </row>
    <row r="75" spans="1:11" ht="15" x14ac:dyDescent="0.25">
      <c r="A75" s="29"/>
      <c r="B75" s="97" t="s">
        <v>183</v>
      </c>
      <c r="C75" s="99"/>
      <c r="D75" s="194"/>
      <c r="E75" s="109"/>
      <c r="F75" s="109"/>
      <c r="G75" s="115"/>
      <c r="H75" s="206">
        <f t="shared" si="1"/>
        <v>0</v>
      </c>
      <c r="I75" s="115"/>
      <c r="J75" s="110"/>
      <c r="K75" s="111">
        <f>SUM(F75/F139)*100</f>
        <v>0</v>
      </c>
    </row>
    <row r="76" spans="1:11" ht="15" x14ac:dyDescent="0.25">
      <c r="A76" s="29"/>
      <c r="B76" s="97" t="s">
        <v>197</v>
      </c>
      <c r="C76" s="99"/>
      <c r="D76" s="194">
        <v>105042</v>
      </c>
      <c r="E76" s="109">
        <v>152050</v>
      </c>
      <c r="F76" s="109">
        <v>2043</v>
      </c>
      <c r="G76" s="115">
        <f t="shared" ref="G76:G84" si="7">SUM(F76/E76)*100</f>
        <v>1.3436369615258137</v>
      </c>
      <c r="H76" s="206">
        <f t="shared" si="1"/>
        <v>-102999</v>
      </c>
      <c r="I76" s="110">
        <f>SUM(D76/D139)*100</f>
        <v>0.51527184879786581</v>
      </c>
      <c r="J76" s="110">
        <f>SUM(E76/E139)*100</f>
        <v>0.42714819654547931</v>
      </c>
      <c r="K76" s="111">
        <f>SUM(F76/F139)*100</f>
        <v>1.1220295873105978E-2</v>
      </c>
    </row>
    <row r="77" spans="1:11" ht="15" x14ac:dyDescent="0.25">
      <c r="A77" s="29"/>
      <c r="B77" s="98" t="s">
        <v>164</v>
      </c>
      <c r="C77" s="99" t="s">
        <v>165</v>
      </c>
      <c r="D77" s="85">
        <f>SUM(D78:D80)</f>
        <v>30263</v>
      </c>
      <c r="E77" s="85">
        <f>SUM(E78:E80)</f>
        <v>80050</v>
      </c>
      <c r="F77" s="85">
        <f>SUM(F78:F80)</f>
        <v>39543</v>
      </c>
      <c r="G77" s="106">
        <f t="shared" si="7"/>
        <v>49.397876327295442</v>
      </c>
      <c r="H77" s="83">
        <f t="shared" ref="H77:H142" si="8">F77-D77</f>
        <v>9280</v>
      </c>
      <c r="I77" s="106">
        <f>SUM(D77/D139)*100</f>
        <v>0.14845178081310156</v>
      </c>
      <c r="J77" s="106">
        <f>SUM(E77/E139)*100</f>
        <v>0.22488137542562067</v>
      </c>
      <c r="K77" s="107">
        <f>SUM(F77/F139)*100</f>
        <v>0.21717286329428764</v>
      </c>
    </row>
    <row r="78" spans="1:11" ht="15" x14ac:dyDescent="0.25">
      <c r="A78" s="29"/>
      <c r="B78" s="97" t="s">
        <v>79</v>
      </c>
      <c r="C78" s="99"/>
      <c r="D78" s="194">
        <v>6961</v>
      </c>
      <c r="E78" s="109">
        <v>26445</v>
      </c>
      <c r="F78" s="109">
        <v>14072</v>
      </c>
      <c r="G78" s="115">
        <f t="shared" si="7"/>
        <v>53.21232747211193</v>
      </c>
      <c r="H78" s="206">
        <f t="shared" si="8"/>
        <v>7111</v>
      </c>
      <c r="I78" s="115">
        <f>SUM(D78/D139)*100</f>
        <v>3.4146411335293919E-2</v>
      </c>
      <c r="J78" s="115">
        <f>SUM(E78/E139)*100</f>
        <v>7.4290917840481432E-2</v>
      </c>
      <c r="K78" s="111">
        <f>SUM(F78/F139)*100</f>
        <v>7.7284387433356486E-2</v>
      </c>
    </row>
    <row r="79" spans="1:11" ht="15" x14ac:dyDescent="0.25">
      <c r="A79" s="29"/>
      <c r="B79" s="97" t="s">
        <v>183</v>
      </c>
      <c r="C79" s="99"/>
      <c r="D79" s="194">
        <v>443</v>
      </c>
      <c r="E79" s="109">
        <v>2000</v>
      </c>
      <c r="F79" s="109">
        <v>792</v>
      </c>
      <c r="G79" s="115">
        <f t="shared" si="7"/>
        <v>39.6</v>
      </c>
      <c r="H79" s="206">
        <f t="shared" si="8"/>
        <v>349</v>
      </c>
      <c r="I79" s="110">
        <f>SUM(D79/D139)*100</f>
        <v>2.1730872319401244E-3</v>
      </c>
      <c r="J79" s="110">
        <f>SUM(E79/E139)*100</f>
        <v>5.6185228088849633E-3</v>
      </c>
      <c r="K79" s="111">
        <f>SUM(F79/F139)*100</f>
        <v>4.3497182239353571E-3</v>
      </c>
    </row>
    <row r="80" spans="1:11" ht="15" x14ac:dyDescent="0.25">
      <c r="A80" s="29"/>
      <c r="B80" s="97" t="s">
        <v>197</v>
      </c>
      <c r="C80" s="99"/>
      <c r="D80" s="194">
        <v>22859</v>
      </c>
      <c r="E80" s="109">
        <v>51605</v>
      </c>
      <c r="F80" s="109">
        <v>24679</v>
      </c>
      <c r="G80" s="115">
        <f t="shared" si="7"/>
        <v>47.822885379323708</v>
      </c>
      <c r="H80" s="206">
        <f t="shared" si="8"/>
        <v>1820</v>
      </c>
      <c r="I80" s="110">
        <f>SUM(D80/D139)*100</f>
        <v>0.11213228224586751</v>
      </c>
      <c r="J80" s="110">
        <f>SUM(E80/E139)*100</f>
        <v>0.14497193477625425</v>
      </c>
      <c r="K80" s="111">
        <f>SUM(F80/F139)*100</f>
        <v>0.1355387576369958</v>
      </c>
    </row>
    <row r="81" spans="1:11" ht="15" x14ac:dyDescent="0.25">
      <c r="A81" s="29"/>
      <c r="B81" s="98" t="s">
        <v>166</v>
      </c>
      <c r="C81" s="99" t="s">
        <v>167</v>
      </c>
      <c r="D81" s="85">
        <f>SUM(D82)</f>
        <v>6794</v>
      </c>
      <c r="E81" s="85">
        <f>SUM(E82)</f>
        <v>19000</v>
      </c>
      <c r="F81" s="85">
        <f>SUM(F82)</f>
        <v>15936</v>
      </c>
      <c r="G81" s="106">
        <f t="shared" si="7"/>
        <v>83.873684210526307</v>
      </c>
      <c r="H81" s="83">
        <f t="shared" si="8"/>
        <v>9142</v>
      </c>
      <c r="I81" s="106">
        <f>SUM(D81/D139)*100</f>
        <v>3.332721140812913E-2</v>
      </c>
      <c r="J81" s="106">
        <f>SUM(E81/E139)*100</f>
        <v>5.337596668440716E-2</v>
      </c>
      <c r="K81" s="107">
        <f>SUM(F81/F139)*100</f>
        <v>8.7521603051305366E-2</v>
      </c>
    </row>
    <row r="82" spans="1:11" ht="15" x14ac:dyDescent="0.25">
      <c r="A82" s="29"/>
      <c r="B82" s="97" t="s">
        <v>197</v>
      </c>
      <c r="C82" s="99"/>
      <c r="D82" s="194">
        <v>6794</v>
      </c>
      <c r="E82" s="109">
        <v>19000</v>
      </c>
      <c r="F82" s="109">
        <v>15936</v>
      </c>
      <c r="G82" s="115">
        <f t="shared" si="7"/>
        <v>83.873684210526307</v>
      </c>
      <c r="H82" s="206">
        <f t="shared" si="8"/>
        <v>9142</v>
      </c>
      <c r="I82" s="110">
        <f>SUM(D82/D139)*100</f>
        <v>3.332721140812913E-2</v>
      </c>
      <c r="J82" s="110">
        <f>SUM(E82/E139)*100</f>
        <v>5.337596668440716E-2</v>
      </c>
      <c r="K82" s="111">
        <f>SUM(F82/F139)*100</f>
        <v>8.7521603051305366E-2</v>
      </c>
    </row>
    <row r="83" spans="1:11" ht="15" x14ac:dyDescent="0.25">
      <c r="A83" s="29"/>
      <c r="B83" s="98" t="s">
        <v>168</v>
      </c>
      <c r="C83" s="99" t="s">
        <v>169</v>
      </c>
      <c r="D83" s="85">
        <f>SUM(D84:D86)</f>
        <v>17540</v>
      </c>
      <c r="E83" s="85">
        <f>SUM(E84:E86)</f>
        <v>50520</v>
      </c>
      <c r="F83" s="85">
        <f>SUM(F84:F86)</f>
        <v>9503</v>
      </c>
      <c r="G83" s="106">
        <f t="shared" si="7"/>
        <v>18.810372129849565</v>
      </c>
      <c r="H83" s="83">
        <f t="shared" si="8"/>
        <v>-8037</v>
      </c>
      <c r="I83" s="106">
        <f>SUM(D83/D139)*100</f>
        <v>8.6040519296229759E-2</v>
      </c>
      <c r="J83" s="106">
        <f>SUM(E83/E139)*100</f>
        <v>0.14192388615243418</v>
      </c>
      <c r="K83" s="107">
        <f>SUM(F83/F139)*100</f>
        <v>5.2191126618759714E-2</v>
      </c>
    </row>
    <row r="84" spans="1:11" ht="15" x14ac:dyDescent="0.25">
      <c r="A84" s="29"/>
      <c r="B84" s="97" t="s">
        <v>79</v>
      </c>
      <c r="C84" s="99"/>
      <c r="D84" s="194">
        <v>3108</v>
      </c>
      <c r="E84" s="109">
        <v>8770</v>
      </c>
      <c r="F84" s="109">
        <v>2478</v>
      </c>
      <c r="G84" s="115">
        <f t="shared" si="7"/>
        <v>28.255416191562144</v>
      </c>
      <c r="H84" s="206">
        <f t="shared" si="8"/>
        <v>-630</v>
      </c>
      <c r="I84" s="110">
        <f>SUM(D84/D139)*100</f>
        <v>1.5245948345078798E-2</v>
      </c>
      <c r="J84" s="110">
        <f>SUM(E84/E139)*100</f>
        <v>2.4637222516960565E-2</v>
      </c>
      <c r="K84" s="121">
        <f>SUM(F84/F139)*100</f>
        <v>1.3609345655191686E-2</v>
      </c>
    </row>
    <row r="85" spans="1:11" ht="15" x14ac:dyDescent="0.25">
      <c r="A85" s="29"/>
      <c r="B85" s="97" t="s">
        <v>183</v>
      </c>
      <c r="C85" s="99"/>
      <c r="D85" s="194"/>
      <c r="E85" s="109"/>
      <c r="F85" s="109"/>
      <c r="G85" s="115"/>
      <c r="H85" s="206">
        <f t="shared" si="8"/>
        <v>0</v>
      </c>
      <c r="I85" s="115"/>
      <c r="J85" s="110"/>
      <c r="K85" s="111"/>
    </row>
    <row r="86" spans="1:11" ht="15" x14ac:dyDescent="0.25">
      <c r="A86" s="29"/>
      <c r="B86" s="97" t="s">
        <v>197</v>
      </c>
      <c r="C86" s="99"/>
      <c r="D86" s="194">
        <v>14432</v>
      </c>
      <c r="E86" s="109">
        <v>41750</v>
      </c>
      <c r="F86" s="109">
        <v>7025</v>
      </c>
      <c r="G86" s="115">
        <f t="shared" ref="G86:G103" si="9">SUM(F86/E86)*100</f>
        <v>16.826347305389223</v>
      </c>
      <c r="H86" s="206">
        <f t="shared" si="8"/>
        <v>-7407</v>
      </c>
      <c r="I86" s="110">
        <f>SUM(D86/D139)*100</f>
        <v>7.0794570951150965E-2</v>
      </c>
      <c r="J86" s="110">
        <f>SUM(E86/E139)*100</f>
        <v>0.1172866636354736</v>
      </c>
      <c r="K86" s="111">
        <f>SUM(F86/F139)*100</f>
        <v>3.8581780963568034E-2</v>
      </c>
    </row>
    <row r="87" spans="1:11" ht="15" x14ac:dyDescent="0.25">
      <c r="A87" s="29"/>
      <c r="B87" s="96" t="s">
        <v>230</v>
      </c>
      <c r="C87" s="99" t="s">
        <v>231</v>
      </c>
      <c r="D87" s="85">
        <f>SUM(D88)</f>
        <v>4228</v>
      </c>
      <c r="E87" s="85">
        <f>SUM(E88)</f>
        <v>0</v>
      </c>
      <c r="F87" s="85">
        <f>SUM(F88)</f>
        <v>0</v>
      </c>
      <c r="G87" s="106"/>
      <c r="H87" s="83">
        <f t="shared" si="8"/>
        <v>-4228</v>
      </c>
      <c r="I87" s="106">
        <f>SUM(D87/D139)*100</f>
        <v>2.073998378474683E-2</v>
      </c>
      <c r="J87" s="106">
        <f>SUM(E87/E139)*100</f>
        <v>0</v>
      </c>
      <c r="K87" s="107">
        <f>SUM(F87/F139)*100</f>
        <v>0</v>
      </c>
    </row>
    <row r="88" spans="1:11" ht="15" x14ac:dyDescent="0.25">
      <c r="A88" s="29"/>
      <c r="B88" s="97" t="s">
        <v>197</v>
      </c>
      <c r="C88" s="99"/>
      <c r="D88" s="194">
        <v>4228</v>
      </c>
      <c r="E88" s="109"/>
      <c r="F88" s="109"/>
      <c r="G88" s="115"/>
      <c r="H88" s="206">
        <f t="shared" si="8"/>
        <v>-4228</v>
      </c>
      <c r="I88" s="110">
        <f>SUM(D88/D139)*100</f>
        <v>2.073998378474683E-2</v>
      </c>
      <c r="J88" s="110">
        <f>SUM(E88/E139)*100</f>
        <v>0</v>
      </c>
      <c r="K88" s="111">
        <f>SUM(F88/F139)*100</f>
        <v>0</v>
      </c>
    </row>
    <row r="89" spans="1:11" ht="15" x14ac:dyDescent="0.25">
      <c r="A89" s="29"/>
      <c r="B89" s="98" t="s">
        <v>170</v>
      </c>
      <c r="C89" s="99" t="s">
        <v>171</v>
      </c>
      <c r="D89" s="85">
        <f>SUM(D90:D92)</f>
        <v>48070</v>
      </c>
      <c r="E89" s="85">
        <f>SUM(E90:E92)</f>
        <v>127114</v>
      </c>
      <c r="F89" s="85">
        <f>SUM(F90:F92)</f>
        <v>121004</v>
      </c>
      <c r="G89" s="106">
        <f t="shared" si="9"/>
        <v>95.193291061566782</v>
      </c>
      <c r="H89" s="83">
        <f t="shared" si="8"/>
        <v>72934</v>
      </c>
      <c r="I89" s="106">
        <f>SUM(D89/D139)*100</f>
        <v>0.23580203891503787</v>
      </c>
      <c r="J89" s="106">
        <f>SUM(E89/E139)*100</f>
        <v>0.35709645416430164</v>
      </c>
      <c r="K89" s="107">
        <f>SUM(F89/F139)*100</f>
        <v>0.66456225248620449</v>
      </c>
    </row>
    <row r="90" spans="1:11" ht="15" x14ac:dyDescent="0.25">
      <c r="A90" s="29"/>
      <c r="B90" s="97" t="s">
        <v>79</v>
      </c>
      <c r="C90" s="99"/>
      <c r="D90" s="194">
        <v>2706</v>
      </c>
      <c r="E90" s="109">
        <v>3441</v>
      </c>
      <c r="F90" s="109">
        <v>645</v>
      </c>
      <c r="G90" s="115">
        <f t="shared" si="9"/>
        <v>18.74455100261552</v>
      </c>
      <c r="H90" s="206">
        <f t="shared" si="8"/>
        <v>-2061</v>
      </c>
      <c r="I90" s="115">
        <f>SUM(D90/D139)*100</f>
        <v>1.3273982053340806E-2</v>
      </c>
      <c r="J90" s="115">
        <f>SUM(E90/E139)*100</f>
        <v>9.6666684926865788E-3</v>
      </c>
      <c r="K90" s="111">
        <f>SUM(F90/F139)*100</f>
        <v>3.5423841596443247E-3</v>
      </c>
    </row>
    <row r="91" spans="1:11" ht="15" x14ac:dyDescent="0.25">
      <c r="A91" s="29"/>
      <c r="B91" s="97" t="s">
        <v>183</v>
      </c>
      <c r="C91" s="99"/>
      <c r="D91" s="194">
        <v>2</v>
      </c>
      <c r="E91" s="109">
        <v>40</v>
      </c>
      <c r="F91" s="109"/>
      <c r="G91" s="115">
        <f t="shared" si="9"/>
        <v>0</v>
      </c>
      <c r="H91" s="206">
        <f t="shared" si="8"/>
        <v>-2</v>
      </c>
      <c r="I91" s="111">
        <f>SUM(D91/D139)*100</f>
        <v>9.8107775708357758E-6</v>
      </c>
      <c r="J91" s="111">
        <f>SUM(E91/E139)*100</f>
        <v>1.1237045617769928E-4</v>
      </c>
      <c r="K91" s="111">
        <f>SUM(F91/F139)*100</f>
        <v>0</v>
      </c>
    </row>
    <row r="92" spans="1:11" ht="15" x14ac:dyDescent="0.25">
      <c r="A92" s="29"/>
      <c r="B92" s="97" t="s">
        <v>197</v>
      </c>
      <c r="C92" s="99"/>
      <c r="D92" s="194">
        <v>45362</v>
      </c>
      <c r="E92" s="109">
        <v>123633</v>
      </c>
      <c r="F92" s="109">
        <v>120359</v>
      </c>
      <c r="G92" s="115">
        <f t="shared" si="9"/>
        <v>97.351839719168836</v>
      </c>
      <c r="H92" s="206">
        <f t="shared" si="8"/>
        <v>74997</v>
      </c>
      <c r="I92" s="111">
        <f>SUM(D92/D139)*100</f>
        <v>0.22251824608412624</v>
      </c>
      <c r="J92" s="111">
        <f>SUM(E92/E139)*100</f>
        <v>0.34731741521543735</v>
      </c>
      <c r="K92" s="111">
        <f>SUM(F92/F139)*100</f>
        <v>0.66101986832656012</v>
      </c>
    </row>
    <row r="93" spans="1:11" ht="15" x14ac:dyDescent="0.25">
      <c r="A93" s="29"/>
      <c r="B93" s="98" t="s">
        <v>173</v>
      </c>
      <c r="C93" s="99" t="s">
        <v>172</v>
      </c>
      <c r="D93" s="85">
        <f>SUM(D94:D96)</f>
        <v>2909197</v>
      </c>
      <c r="E93" s="85">
        <f>SUM(E94:E96)</f>
        <v>6814938</v>
      </c>
      <c r="F93" s="85">
        <f>SUM(F94:F96)</f>
        <v>2967020</v>
      </c>
      <c r="G93" s="106">
        <f t="shared" si="9"/>
        <v>43.537006499545555</v>
      </c>
      <c r="H93" s="83">
        <f t="shared" si="8"/>
        <v>57823</v>
      </c>
      <c r="I93" s="106">
        <f>SUM(D93/D139)*100</f>
        <v>14.270742338371365</v>
      </c>
      <c r="J93" s="106">
        <f>SUM(E93/E139)*100</f>
        <v>19.144942297068436</v>
      </c>
      <c r="K93" s="107">
        <f>SUM(F93/F139)*100</f>
        <v>16.295076975733185</v>
      </c>
    </row>
    <row r="94" spans="1:11" ht="15" x14ac:dyDescent="0.25">
      <c r="A94" s="29"/>
      <c r="B94" s="97" t="s">
        <v>79</v>
      </c>
      <c r="C94" s="99"/>
      <c r="D94" s="194">
        <v>141113</v>
      </c>
      <c r="E94" s="109">
        <v>236662</v>
      </c>
      <c r="F94" s="109">
        <v>133826</v>
      </c>
      <c r="G94" s="115">
        <f t="shared" si="9"/>
        <v>56.547312200522256</v>
      </c>
      <c r="H94" s="206">
        <f t="shared" si="8"/>
        <v>-7287</v>
      </c>
      <c r="I94" s="115">
        <f>SUM(D94/D139)*100</f>
        <v>0.69221412767667445</v>
      </c>
      <c r="J94" s="115">
        <f>SUM(E94/E139)*100</f>
        <v>0.66484542249816658</v>
      </c>
      <c r="K94" s="173">
        <v>0.74</v>
      </c>
    </row>
    <row r="95" spans="1:11" ht="15" x14ac:dyDescent="0.25">
      <c r="A95" s="29"/>
      <c r="B95" s="97" t="s">
        <v>183</v>
      </c>
      <c r="C95" s="99"/>
      <c r="D95" s="194"/>
      <c r="E95" s="109">
        <v>209686</v>
      </c>
      <c r="F95" s="109">
        <v>31882</v>
      </c>
      <c r="G95" s="115">
        <f t="shared" si="9"/>
        <v>15.204639317837145</v>
      </c>
      <c r="H95" s="206">
        <f t="shared" si="8"/>
        <v>31882</v>
      </c>
      <c r="I95" s="110">
        <f>SUM(D95/D139)*100</f>
        <v>0</v>
      </c>
      <c r="J95" s="110">
        <f>SUM(E95/E139)*100</f>
        <v>0.58906278685192626</v>
      </c>
      <c r="K95" s="111">
        <f>SUM(F95/F139)*100</f>
        <v>0.17509812678725636</v>
      </c>
    </row>
    <row r="96" spans="1:11" ht="15" x14ac:dyDescent="0.25">
      <c r="A96" s="29"/>
      <c r="B96" s="97" t="s">
        <v>197</v>
      </c>
      <c r="C96" s="99"/>
      <c r="D96" s="194">
        <v>2768084</v>
      </c>
      <c r="E96" s="109">
        <v>6368590</v>
      </c>
      <c r="F96" s="109">
        <v>2801312</v>
      </c>
      <c r="G96" s="115">
        <f t="shared" si="9"/>
        <v>43.986376890332082</v>
      </c>
      <c r="H96" s="206">
        <f t="shared" si="8"/>
        <v>33228</v>
      </c>
      <c r="I96" s="110">
        <f>SUM(D96/D139)*100</f>
        <v>13.578528210694691</v>
      </c>
      <c r="J96" s="110">
        <f>SUM(E96/E139)*100</f>
        <v>17.891034087718342</v>
      </c>
      <c r="K96" s="111">
        <f>SUM(F96/F139)*100</f>
        <v>15.384997294607075</v>
      </c>
    </row>
    <row r="97" spans="1:11" ht="15.75" x14ac:dyDescent="0.25">
      <c r="A97" s="29">
        <v>9</v>
      </c>
      <c r="B97" s="96" t="s">
        <v>135</v>
      </c>
      <c r="C97" s="31" t="s">
        <v>131</v>
      </c>
      <c r="D97" s="85">
        <f>SUM(D98)</f>
        <v>102795</v>
      </c>
      <c r="E97" s="85">
        <f>SUM(E98)</f>
        <v>185978</v>
      </c>
      <c r="F97" s="85">
        <f>SUM(F98)</f>
        <v>104754</v>
      </c>
      <c r="G97" s="106">
        <f t="shared" si="9"/>
        <v>56.326017055780788</v>
      </c>
      <c r="H97" s="83">
        <f t="shared" si="8"/>
        <v>1959</v>
      </c>
      <c r="I97" s="106">
        <f>SUM(D97/D139)*100</f>
        <v>0.50424944019703177</v>
      </c>
      <c r="J97" s="106">
        <f>SUM(E97/E139)*100</f>
        <v>0.52246081747540385</v>
      </c>
      <c r="K97" s="107">
        <f>SUM(F97/F139)*100</f>
        <v>0.57531613993702568</v>
      </c>
    </row>
    <row r="98" spans="1:11" ht="15.75" x14ac:dyDescent="0.25">
      <c r="A98" s="29"/>
      <c r="B98" s="97" t="s">
        <v>79</v>
      </c>
      <c r="C98" s="31"/>
      <c r="D98" s="194">
        <v>102795</v>
      </c>
      <c r="E98" s="109">
        <v>185978</v>
      </c>
      <c r="F98" s="109">
        <v>104754</v>
      </c>
      <c r="G98" s="115">
        <f t="shared" si="9"/>
        <v>56.326017055780788</v>
      </c>
      <c r="H98" s="206">
        <f t="shared" si="8"/>
        <v>1959</v>
      </c>
      <c r="I98" s="110">
        <f>SUM(D98/D139)*100</f>
        <v>0.50424944019703177</v>
      </c>
      <c r="J98" s="110">
        <f>SUM(E98/E139)*100</f>
        <v>0.52246081747540385</v>
      </c>
      <c r="K98" s="111">
        <f>SUM(F98/F139)*100</f>
        <v>0.57531613993702568</v>
      </c>
    </row>
    <row r="99" spans="1:11" ht="15.75" x14ac:dyDescent="0.25">
      <c r="A99" s="29">
        <v>10</v>
      </c>
      <c r="B99" s="96" t="s">
        <v>174</v>
      </c>
      <c r="C99" s="31" t="s">
        <v>136</v>
      </c>
      <c r="D99" s="85">
        <f>SUM(D100:D101)</f>
        <v>5612</v>
      </c>
      <c r="E99" s="85">
        <f>SUM(E100:E101)</f>
        <v>271479</v>
      </c>
      <c r="F99" s="85">
        <f>SUM(F100:F101)</f>
        <v>265944</v>
      </c>
      <c r="G99" s="106">
        <f t="shared" si="9"/>
        <v>97.961168267158783</v>
      </c>
      <c r="H99" s="83">
        <f t="shared" si="8"/>
        <v>260332</v>
      </c>
      <c r="I99" s="106">
        <f>SUM(D99/D139)*100</f>
        <v>2.7529041863765185E-2</v>
      </c>
      <c r="J99" s="106">
        <f>SUM(E99/E139)*100</f>
        <v>0.76265547681664048</v>
      </c>
      <c r="K99" s="107">
        <f>SUM(F99/F139)*100</f>
        <v>1.460582655740233</v>
      </c>
    </row>
    <row r="100" spans="1:11" ht="15.75" x14ac:dyDescent="0.25">
      <c r="A100" s="67"/>
      <c r="B100" s="97" t="s">
        <v>79</v>
      </c>
      <c r="C100" s="31"/>
      <c r="D100" s="177"/>
      <c r="E100" s="112">
        <v>262344</v>
      </c>
      <c r="F100" s="112">
        <v>262344</v>
      </c>
      <c r="G100" s="115">
        <f t="shared" si="9"/>
        <v>100</v>
      </c>
      <c r="H100" s="206">
        <f t="shared" si="8"/>
        <v>262344</v>
      </c>
      <c r="I100" s="115">
        <f>SUM(D100/D139)*100</f>
        <v>0</v>
      </c>
      <c r="J100" s="115">
        <f>SUM(E100/E139)*100</f>
        <v>0.73699287388705836</v>
      </c>
      <c r="K100" s="121">
        <f>SUM(F100/F139)*100</f>
        <v>1.4408112092677996</v>
      </c>
    </row>
    <row r="101" spans="1:11" ht="15.75" x14ac:dyDescent="0.25">
      <c r="A101" s="67"/>
      <c r="B101" s="97" t="s">
        <v>197</v>
      </c>
      <c r="C101" s="31"/>
      <c r="D101" s="194">
        <v>5612</v>
      </c>
      <c r="E101" s="109">
        <v>9135</v>
      </c>
      <c r="F101" s="109">
        <v>3600</v>
      </c>
      <c r="G101" s="115">
        <f t="shared" si="9"/>
        <v>39.408866995073893</v>
      </c>
      <c r="H101" s="206">
        <f t="shared" si="8"/>
        <v>-2012</v>
      </c>
      <c r="I101" s="110">
        <f>SUM(D101/D139)*100</f>
        <v>2.7529041863765185E-2</v>
      </c>
      <c r="J101" s="110">
        <f>SUM(E101/E139)*100</f>
        <v>2.5662602929582067E-2</v>
      </c>
      <c r="K101" s="111">
        <f>SUM(F101/F139)*100</f>
        <v>1.9771446472433441E-2</v>
      </c>
    </row>
    <row r="102" spans="1:11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1672685</v>
      </c>
      <c r="E102" s="85">
        <f>SUM(E103:E105)</f>
        <v>3201708</v>
      </c>
      <c r="F102" s="85">
        <f>SUM(F103:F105)</f>
        <v>1759059</v>
      </c>
      <c r="G102" s="106">
        <f t="shared" si="9"/>
        <v>54.941268847752511</v>
      </c>
      <c r="H102" s="206">
        <f t="shared" si="8"/>
        <v>86374</v>
      </c>
      <c r="I102" s="106">
        <f>SUM(D102/D139)*100</f>
        <v>8.2051702405367202</v>
      </c>
      <c r="J102" s="106">
        <f>SUM(E102/E139)*100</f>
        <v>8.9944347126947299</v>
      </c>
      <c r="K102" s="107">
        <f>SUM(F102/F139)*100</f>
        <v>9.6608724612089727</v>
      </c>
    </row>
    <row r="103" spans="1:11" ht="15.75" x14ac:dyDescent="0.25">
      <c r="A103" s="67"/>
      <c r="B103" s="97" t="s">
        <v>79</v>
      </c>
      <c r="C103" s="31"/>
      <c r="D103" s="194">
        <v>1587685</v>
      </c>
      <c r="E103" s="109">
        <v>3057544</v>
      </c>
      <c r="F103" s="109">
        <v>1714059</v>
      </c>
      <c r="G103" s="115">
        <f t="shared" si="9"/>
        <v>56.059994557723456</v>
      </c>
      <c r="H103" s="206">
        <f t="shared" si="8"/>
        <v>126374</v>
      </c>
      <c r="I103" s="110">
        <f>SUM(D103/D139)*100</f>
        <v>7.7882121937761992</v>
      </c>
      <c r="J103" s="110">
        <f>SUM(E103/E139)*100</f>
        <v>8.5894403515846829</v>
      </c>
      <c r="K103" s="111">
        <f>SUM(F103/F139)*100</f>
        <v>9.413729380303554</v>
      </c>
    </row>
    <row r="104" spans="1:11" ht="15.75" x14ac:dyDescent="0.25">
      <c r="A104" s="67"/>
      <c r="B104" s="97" t="s">
        <v>183</v>
      </c>
      <c r="C104" s="31"/>
      <c r="D104" s="194"/>
      <c r="E104" s="109"/>
      <c r="F104" s="109"/>
      <c r="G104" s="115"/>
      <c r="H104" s="206">
        <f t="shared" si="8"/>
        <v>0</v>
      </c>
      <c r="I104" s="115"/>
      <c r="J104" s="110"/>
      <c r="K104" s="111">
        <f>SUM(F104/F139)*100</f>
        <v>0</v>
      </c>
    </row>
    <row r="105" spans="1:11" ht="15.75" x14ac:dyDescent="0.25">
      <c r="A105" s="67"/>
      <c r="B105" s="97" t="s">
        <v>197</v>
      </c>
      <c r="C105" s="31"/>
      <c r="D105" s="194">
        <v>85000</v>
      </c>
      <c r="E105" s="109">
        <v>144164</v>
      </c>
      <c r="F105" s="109">
        <v>45000</v>
      </c>
      <c r="G105" s="115">
        <f>SUM(F105/E105)*100</f>
        <v>31.214450209483648</v>
      </c>
      <c r="H105" s="206">
        <f t="shared" si="8"/>
        <v>-40000</v>
      </c>
      <c r="I105" s="110">
        <f>SUM(D105/D139)*100</f>
        <v>0.41695804676052045</v>
      </c>
      <c r="J105" s="110">
        <f>SUM(E105/E139)*100</f>
        <v>0.40499436111004594</v>
      </c>
      <c r="K105" s="111">
        <f>SUM(F105/F139)*100</f>
        <v>0.24714308090541801</v>
      </c>
    </row>
    <row r="106" spans="1:11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166104</v>
      </c>
      <c r="E106" s="85">
        <f>SUM(E107:E108)</f>
        <v>418395</v>
      </c>
      <c r="F106" s="85">
        <f>SUM(F107:F109)</f>
        <v>180312</v>
      </c>
      <c r="G106" s="106">
        <f>SUM(F106/E106)*100</f>
        <v>43.096117305417131</v>
      </c>
      <c r="H106" s="206">
        <f t="shared" si="8"/>
        <v>14208</v>
      </c>
      <c r="I106" s="106">
        <f>SUM(D106/D139)*100</f>
        <v>0.81480469881305295</v>
      </c>
      <c r="J106" s="106">
        <f>SUM(E106/E139)*100</f>
        <v>1.1753809253117122</v>
      </c>
      <c r="K106" s="107">
        <f>SUM(F106/F139)*100</f>
        <v>0.99028584898261629</v>
      </c>
    </row>
    <row r="107" spans="1:11" ht="15.75" x14ac:dyDescent="0.25">
      <c r="A107" s="29"/>
      <c r="B107" s="97" t="s">
        <v>79</v>
      </c>
      <c r="C107" s="31"/>
      <c r="D107" s="194">
        <v>166104</v>
      </c>
      <c r="E107" s="109">
        <v>403395</v>
      </c>
      <c r="F107" s="109">
        <v>180312</v>
      </c>
      <c r="G107" s="115">
        <f>SUM(F107/E107)*100</f>
        <v>44.698620458855466</v>
      </c>
      <c r="H107" s="206">
        <f t="shared" si="8"/>
        <v>14208</v>
      </c>
      <c r="I107" s="115">
        <f>SUM(D107/D139)*100</f>
        <v>0.81480469881305295</v>
      </c>
      <c r="J107" s="172">
        <v>1.1399999999999999</v>
      </c>
      <c r="K107" s="111">
        <f>SUM(F107/F139)*100</f>
        <v>0.99028584898261629</v>
      </c>
    </row>
    <row r="108" spans="1:11" ht="15.75" x14ac:dyDescent="0.25">
      <c r="A108" s="29"/>
      <c r="B108" s="97" t="s">
        <v>183</v>
      </c>
      <c r="C108" s="31"/>
      <c r="D108" s="177"/>
      <c r="E108" s="109">
        <v>15000</v>
      </c>
      <c r="F108" s="109"/>
      <c r="G108" s="115">
        <f t="shared" ref="G108:G114" si="10">SUM(F108/E108)*100</f>
        <v>0</v>
      </c>
      <c r="H108" s="206">
        <f t="shared" si="8"/>
        <v>0</v>
      </c>
      <c r="I108" s="115">
        <f>SUM(D108/D139)*100</f>
        <v>0</v>
      </c>
      <c r="J108" s="110">
        <f>SUM(E108/E139)*100</f>
        <v>4.2138921066637226E-2</v>
      </c>
      <c r="K108" s="111">
        <f>SUM(F108/F139)*100</f>
        <v>0</v>
      </c>
    </row>
    <row r="109" spans="1:11" ht="15.75" x14ac:dyDescent="0.25">
      <c r="A109" s="29"/>
      <c r="B109" s="97" t="s">
        <v>197</v>
      </c>
      <c r="C109" s="31"/>
      <c r="D109" s="179"/>
      <c r="F109" s="109"/>
      <c r="G109" s="115"/>
      <c r="H109" s="206"/>
      <c r="I109" s="115"/>
      <c r="J109" s="110"/>
      <c r="K109" s="111"/>
    </row>
    <row r="110" spans="1:11" ht="15.75" x14ac:dyDescent="0.25">
      <c r="A110" s="29">
        <v>13</v>
      </c>
      <c r="B110" s="96" t="s">
        <v>254</v>
      </c>
      <c r="C110" s="31" t="s">
        <v>253</v>
      </c>
      <c r="D110" s="85">
        <f>SUM(D111)</f>
        <v>0</v>
      </c>
      <c r="E110" s="85">
        <f>SUM(E111)</f>
        <v>0</v>
      </c>
      <c r="F110" s="85">
        <f>SUM(F111)</f>
        <v>174000</v>
      </c>
      <c r="G110" s="115"/>
      <c r="H110" s="83">
        <f t="shared" si="8"/>
        <v>174000</v>
      </c>
      <c r="I110" s="115"/>
      <c r="J110" s="106"/>
      <c r="K110" s="107">
        <f>SUM(F110/F139)*100</f>
        <v>0.95561991283428294</v>
      </c>
    </row>
    <row r="111" spans="1:11" ht="15.75" x14ac:dyDescent="0.25">
      <c r="A111" s="29"/>
      <c r="B111" s="97" t="s">
        <v>197</v>
      </c>
      <c r="C111" s="31"/>
      <c r="D111" s="177"/>
      <c r="E111" s="109"/>
      <c r="F111" s="109">
        <v>174000</v>
      </c>
      <c r="G111" s="115"/>
      <c r="H111" s="206">
        <f t="shared" si="8"/>
        <v>174000</v>
      </c>
      <c r="I111" s="115"/>
      <c r="J111" s="110"/>
      <c r="K111" s="121">
        <f>SUM(F111/F139)*100</f>
        <v>0.95561991283428294</v>
      </c>
    </row>
    <row r="112" spans="1:11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0</v>
      </c>
      <c r="E112" s="85">
        <f>SUM(E113:E114)</f>
        <v>605447</v>
      </c>
      <c r="F112" s="85">
        <f>SUM(F113:F114)</f>
        <v>0</v>
      </c>
      <c r="G112" s="115">
        <f t="shared" si="10"/>
        <v>0</v>
      </c>
      <c r="H112" s="206">
        <f t="shared" si="8"/>
        <v>0</v>
      </c>
      <c r="I112" s="115"/>
      <c r="J112" s="209">
        <f>SUM(E112/E139)*100</f>
        <v>1.7008588895354873</v>
      </c>
      <c r="K112" s="111">
        <f>SUM(F112/F139)*100</f>
        <v>0</v>
      </c>
    </row>
    <row r="113" spans="1:11" ht="15.75" x14ac:dyDescent="0.25">
      <c r="A113" s="29"/>
      <c r="B113" s="97" t="s">
        <v>79</v>
      </c>
      <c r="C113" s="31"/>
      <c r="D113" s="177"/>
      <c r="E113" s="109">
        <v>555447</v>
      </c>
      <c r="F113" s="109"/>
      <c r="G113" s="115">
        <f t="shared" si="10"/>
        <v>0</v>
      </c>
      <c r="H113" s="206">
        <f t="shared" si="8"/>
        <v>0</v>
      </c>
      <c r="I113" s="115"/>
      <c r="J113" s="110">
        <f>SUM(E113/E139)*100</f>
        <v>1.5603958193133631</v>
      </c>
      <c r="K113" s="111">
        <f>SUM(F113/F139)*100</f>
        <v>0</v>
      </c>
    </row>
    <row r="114" spans="1:11" ht="15.75" x14ac:dyDescent="0.25">
      <c r="A114" s="29"/>
      <c r="B114" s="97" t="s">
        <v>197</v>
      </c>
      <c r="C114" s="31"/>
      <c r="D114" s="177"/>
      <c r="E114" s="109">
        <v>50000</v>
      </c>
      <c r="F114" s="109"/>
      <c r="G114" s="115">
        <f t="shared" si="10"/>
        <v>0</v>
      </c>
      <c r="H114" s="206">
        <f t="shared" si="8"/>
        <v>0</v>
      </c>
      <c r="I114" s="115"/>
      <c r="J114" s="110">
        <f>SUM(E114/E139)*100</f>
        <v>0.14046307022212409</v>
      </c>
      <c r="K114" s="111">
        <f>SUM(F114/F139)*100</f>
        <v>0</v>
      </c>
    </row>
    <row r="115" spans="1:11" ht="15.75" x14ac:dyDescent="0.25">
      <c r="A115" s="29">
        <v>14</v>
      </c>
      <c r="B115" s="96" t="s">
        <v>32</v>
      </c>
      <c r="C115" s="31"/>
      <c r="D115" s="85">
        <f>SUM(D116:D118)</f>
        <v>5166523</v>
      </c>
      <c r="E115" s="85">
        <f>SUM(E116:E118)</f>
        <v>1999400</v>
      </c>
      <c r="F115" s="85">
        <f>SUM(F116:F118)</f>
        <v>769249</v>
      </c>
      <c r="G115" s="106">
        <f>SUM(F115/E115)*100</f>
        <v>38.473992197659292</v>
      </c>
      <c r="H115" s="83">
        <f t="shared" si="8"/>
        <v>-4397274</v>
      </c>
      <c r="I115" s="106">
        <f>SUM(D115/D139)*100</f>
        <v>25.343803983803582</v>
      </c>
      <c r="J115" s="106">
        <f>SUM(E115/E139)*100</f>
        <v>5.6168372520422976</v>
      </c>
      <c r="K115" s="107">
        <f>SUM(F115/F139)*100</f>
        <v>4.2247681742980419</v>
      </c>
    </row>
    <row r="116" spans="1:11" ht="15.75" x14ac:dyDescent="0.25">
      <c r="A116" s="29"/>
      <c r="B116" s="97" t="s">
        <v>79</v>
      </c>
      <c r="C116" s="31"/>
      <c r="D116" s="112">
        <f t="shared" ref="D116:F118" si="11">SUM(D120+D124+D128+D132+D136)</f>
        <v>1762</v>
      </c>
      <c r="E116" s="112">
        <f t="shared" si="11"/>
        <v>42000</v>
      </c>
      <c r="F116" s="112">
        <f t="shared" si="11"/>
        <v>0</v>
      </c>
      <c r="G116" s="115"/>
      <c r="H116" s="206">
        <f t="shared" si="8"/>
        <v>-1762</v>
      </c>
      <c r="I116" s="115">
        <f>SUM(D116/D139)*100</f>
        <v>8.6432950399063183E-3</v>
      </c>
      <c r="J116" s="115">
        <f>SUM(E116/E139)*100</f>
        <v>0.11798897898658424</v>
      </c>
      <c r="K116" s="111">
        <f>SUM(F116/F139)*100</f>
        <v>0</v>
      </c>
    </row>
    <row r="117" spans="1:11" ht="15.75" x14ac:dyDescent="0.25">
      <c r="A117" s="29"/>
      <c r="B117" s="97" t="s">
        <v>183</v>
      </c>
      <c r="C117" s="31"/>
      <c r="D117" s="112">
        <f t="shared" si="11"/>
        <v>71850</v>
      </c>
      <c r="E117" s="112">
        <f t="shared" si="11"/>
        <v>754511</v>
      </c>
      <c r="F117" s="112">
        <f t="shared" si="11"/>
        <v>351968</v>
      </c>
      <c r="G117" s="115">
        <f>SUM(F117/E117)*100</f>
        <v>46.648491539553433</v>
      </c>
      <c r="H117" s="206">
        <f t="shared" si="8"/>
        <v>280118</v>
      </c>
      <c r="I117" s="110">
        <f>SUM(D117/D139)*100</f>
        <v>0.35245218423227526</v>
      </c>
      <c r="J117" s="110">
        <f>SUM(E117/E139)*100</f>
        <v>2.1196186315273016</v>
      </c>
      <c r="K117" s="111">
        <f>SUM(F117/F139)*100</f>
        <v>1.9330323533359592</v>
      </c>
    </row>
    <row r="118" spans="1:11" ht="15.75" x14ac:dyDescent="0.25">
      <c r="A118" s="29"/>
      <c r="B118" s="97" t="s">
        <v>197</v>
      </c>
      <c r="C118" s="31"/>
      <c r="D118" s="112">
        <f t="shared" si="11"/>
        <v>5092911</v>
      </c>
      <c r="E118" s="112">
        <f t="shared" si="11"/>
        <v>1202889</v>
      </c>
      <c r="F118" s="112">
        <f t="shared" si="11"/>
        <v>417281</v>
      </c>
      <c r="G118" s="115">
        <f>SUM(F118/E118)*100</f>
        <v>34.689900730657605</v>
      </c>
      <c r="H118" s="206">
        <f t="shared" si="8"/>
        <v>-4675630</v>
      </c>
      <c r="I118" s="110">
        <f>SUM(D118/D139)*100</f>
        <v>24.982708504531402</v>
      </c>
      <c r="J118" s="110">
        <f>SUM(E118/E139)*100</f>
        <v>3.3792296415284127</v>
      </c>
      <c r="K118" s="111">
        <f>SUM(F118/F139)*100</f>
        <v>2.2917358209620828</v>
      </c>
    </row>
    <row r="119" spans="1:11" ht="15.75" x14ac:dyDescent="0.25">
      <c r="A119" s="29"/>
      <c r="B119" s="96" t="s">
        <v>177</v>
      </c>
      <c r="C119" s="31" t="s">
        <v>139</v>
      </c>
      <c r="D119" s="85">
        <f>SUM(D120:D122)</f>
        <v>69108</v>
      </c>
      <c r="E119" s="85">
        <f>SUM(E120:E122)</f>
        <v>177280</v>
      </c>
      <c r="F119" s="85">
        <f>SUM(F120:F122)</f>
        <v>30658</v>
      </c>
      <c r="G119" s="106">
        <f>SUM(F119/E119)*100</f>
        <v>17.293546931407942</v>
      </c>
      <c r="H119" s="83">
        <f t="shared" si="8"/>
        <v>-38450</v>
      </c>
      <c r="I119" s="106">
        <f>SUM(D119/D139)*100</f>
        <v>0.3390016081826594</v>
      </c>
      <c r="J119" s="106">
        <f>SUM(E119/E139)*100</f>
        <v>0.49802586177956321</v>
      </c>
      <c r="K119" s="107">
        <f>SUM(F119/F139)*100</f>
        <v>0.168375834986629</v>
      </c>
    </row>
    <row r="120" spans="1:11" ht="15.75" x14ac:dyDescent="0.25">
      <c r="A120" s="29"/>
      <c r="B120" s="97" t="s">
        <v>79</v>
      </c>
      <c r="C120" s="31"/>
      <c r="D120" s="177"/>
      <c r="E120" s="109"/>
      <c r="F120" s="109"/>
      <c r="G120" s="115"/>
      <c r="H120" s="206">
        <f t="shared" si="8"/>
        <v>0</v>
      </c>
      <c r="I120" s="115"/>
      <c r="J120" s="110"/>
      <c r="K120" s="111"/>
    </row>
    <row r="121" spans="1:11" ht="15.75" x14ac:dyDescent="0.25">
      <c r="A121" s="29"/>
      <c r="B121" s="97" t="s">
        <v>183</v>
      </c>
      <c r="C121" s="31"/>
      <c r="D121" s="194">
        <v>38113</v>
      </c>
      <c r="E121" s="109">
        <v>102000</v>
      </c>
      <c r="F121" s="109">
        <v>25658</v>
      </c>
      <c r="G121" s="115">
        <f t="shared" ref="G121:G127" si="12">SUM(F121/E121)*100</f>
        <v>25.154901960784315</v>
      </c>
      <c r="H121" s="206">
        <f t="shared" si="8"/>
        <v>-12455</v>
      </c>
      <c r="I121" s="111">
        <f>SUM(D121/D139)*100</f>
        <v>0.18695908277863196</v>
      </c>
      <c r="J121" s="111">
        <f>SUM(E121/E139)*100</f>
        <v>0.28654466325313316</v>
      </c>
      <c r="K121" s="111">
        <f>SUM(F121/F139)*100</f>
        <v>0.14091549266380479</v>
      </c>
    </row>
    <row r="122" spans="1:11" ht="15.75" x14ac:dyDescent="0.25">
      <c r="A122" s="29"/>
      <c r="B122" s="97" t="s">
        <v>197</v>
      </c>
      <c r="C122" s="31"/>
      <c r="D122" s="194">
        <v>30995</v>
      </c>
      <c r="E122" s="109">
        <v>75280</v>
      </c>
      <c r="F122" s="109">
        <v>5000</v>
      </c>
      <c r="G122" s="115">
        <f t="shared" si="12"/>
        <v>6.6418703506907537</v>
      </c>
      <c r="H122" s="206">
        <f t="shared" si="8"/>
        <v>-25995</v>
      </c>
      <c r="I122" s="110">
        <f>SUM(D122/D139)*100</f>
        <v>0.15204252540402743</v>
      </c>
      <c r="J122" s="110">
        <f>SUM(E122/E139)*100</f>
        <v>0.21148119852643002</v>
      </c>
      <c r="K122" s="111">
        <f>SUM(F122/F139)*100</f>
        <v>2.7460342322824221E-2</v>
      </c>
    </row>
    <row r="123" spans="1:11" ht="15.75" x14ac:dyDescent="0.25">
      <c r="A123" s="29"/>
      <c r="B123" s="96" t="s">
        <v>178</v>
      </c>
      <c r="C123" s="31" t="s">
        <v>140</v>
      </c>
      <c r="D123" s="85">
        <f>SUM(D124:D126)</f>
        <v>5078390</v>
      </c>
      <c r="E123" s="85">
        <f>SUM(E124:E126)</f>
        <v>1227620</v>
      </c>
      <c r="F123" s="85">
        <f>SUM(F124:F126)</f>
        <v>642053</v>
      </c>
      <c r="G123" s="106">
        <f t="shared" si="12"/>
        <v>52.300630488261831</v>
      </c>
      <c r="H123" s="83">
        <f t="shared" si="8"/>
        <v>-4436337</v>
      </c>
      <c r="I123" s="106">
        <f>SUM(D123/D139)*100</f>
        <v>24.911477353978349</v>
      </c>
      <c r="J123" s="106">
        <f>SUM(E123/E139)*100</f>
        <v>3.4487054853216792</v>
      </c>
      <c r="K123" s="107">
        <f>SUM(F123/F139)*100</f>
        <v>3.5261990338792524</v>
      </c>
    </row>
    <row r="124" spans="1:11" ht="15.75" x14ac:dyDescent="0.25">
      <c r="A124" s="78"/>
      <c r="B124" s="97" t="s">
        <v>79</v>
      </c>
      <c r="C124" s="31"/>
      <c r="D124" s="194">
        <v>1762</v>
      </c>
      <c r="E124" s="109">
        <v>42000</v>
      </c>
      <c r="F124" s="109"/>
      <c r="G124" s="115"/>
      <c r="H124" s="206">
        <f t="shared" si="8"/>
        <v>-1762</v>
      </c>
      <c r="I124" s="115">
        <f>SUM(D124/D139)*100</f>
        <v>8.6432950399063183E-3</v>
      </c>
      <c r="J124" s="115">
        <f>SUM(E124/E139)*100</f>
        <v>0.11798897898658424</v>
      </c>
      <c r="K124" s="121">
        <f>SUM(F124/F139)*100</f>
        <v>0</v>
      </c>
    </row>
    <row r="125" spans="1:11" ht="15.75" x14ac:dyDescent="0.25">
      <c r="A125" s="78"/>
      <c r="B125" s="97" t="s">
        <v>183</v>
      </c>
      <c r="C125" s="31"/>
      <c r="D125" s="194">
        <v>33737</v>
      </c>
      <c r="E125" s="109">
        <v>596511</v>
      </c>
      <c r="F125" s="109">
        <v>315310</v>
      </c>
      <c r="G125" s="115">
        <f t="shared" si="12"/>
        <v>52.859041995872666</v>
      </c>
      <c r="H125" s="206">
        <f t="shared" si="8"/>
        <v>281573</v>
      </c>
      <c r="I125" s="110">
        <f>SUM(D125/D139)*100</f>
        <v>0.16549310145364329</v>
      </c>
      <c r="J125" s="110">
        <f>SUM(E125/E139)*100</f>
        <v>1.6757553296253891</v>
      </c>
      <c r="K125" s="111">
        <f>SUM(F125/F139)*100</f>
        <v>1.7317041075619413</v>
      </c>
    </row>
    <row r="126" spans="1:11" ht="15.75" x14ac:dyDescent="0.25">
      <c r="A126" s="29"/>
      <c r="B126" s="97" t="s">
        <v>197</v>
      </c>
      <c r="C126" s="31"/>
      <c r="D126" s="194">
        <v>5042891</v>
      </c>
      <c r="E126" s="109">
        <v>589109</v>
      </c>
      <c r="F126" s="109">
        <v>326743</v>
      </c>
      <c r="G126" s="115">
        <f t="shared" si="12"/>
        <v>55.463929425624123</v>
      </c>
      <c r="H126" s="206">
        <f t="shared" si="8"/>
        <v>-4716148</v>
      </c>
      <c r="I126" s="110">
        <f>SUM(D126/D139)*100</f>
        <v>24.7373409574848</v>
      </c>
      <c r="J126" s="110">
        <f>SUM(E126/E139)*100</f>
        <v>1.6549611767097059</v>
      </c>
      <c r="K126" s="173">
        <v>1.8</v>
      </c>
    </row>
    <row r="127" spans="1:11" ht="15.75" x14ac:dyDescent="0.25">
      <c r="A127" s="29"/>
      <c r="B127" s="96" t="s">
        <v>179</v>
      </c>
      <c r="C127" s="31" t="s">
        <v>141</v>
      </c>
      <c r="D127" s="85">
        <f>SUM(D128:D130)</f>
        <v>19025</v>
      </c>
      <c r="E127" s="85">
        <f>SUM(E128:E130)</f>
        <v>375500</v>
      </c>
      <c r="F127" s="85">
        <f>SUM(F128:F130)</f>
        <v>84933</v>
      </c>
      <c r="G127" s="106">
        <f t="shared" si="12"/>
        <v>22.618641810918774</v>
      </c>
      <c r="H127" s="83">
        <f t="shared" si="8"/>
        <v>65908</v>
      </c>
      <c r="I127" s="106">
        <f>SUM(D127/D139)*100</f>
        <v>9.332502164257532E-2</v>
      </c>
      <c r="J127" s="106">
        <f>SUM(E127/E139)*100</f>
        <v>1.0548776573681518</v>
      </c>
      <c r="K127" s="107">
        <f>SUM(F127/F139)*100</f>
        <v>0.46645785090088593</v>
      </c>
    </row>
    <row r="128" spans="1:11" ht="15.75" x14ac:dyDescent="0.25">
      <c r="A128" s="78"/>
      <c r="B128" s="97" t="s">
        <v>79</v>
      </c>
      <c r="C128" s="31"/>
      <c r="D128" s="177"/>
      <c r="E128" s="109"/>
      <c r="F128" s="109"/>
      <c r="G128" s="115"/>
      <c r="H128" s="206"/>
      <c r="I128" s="115"/>
      <c r="J128" s="160">
        <f>SUM(E128/E139)*100</f>
        <v>0</v>
      </c>
      <c r="K128" s="159">
        <f>SUM(F128/F139)*100</f>
        <v>0</v>
      </c>
    </row>
    <row r="129" spans="1:11" ht="15.75" x14ac:dyDescent="0.25">
      <c r="A129" s="78"/>
      <c r="B129" s="97" t="s">
        <v>183</v>
      </c>
      <c r="C129" s="31"/>
      <c r="D129" s="177"/>
      <c r="E129" s="109"/>
      <c r="F129" s="109"/>
      <c r="G129" s="115"/>
      <c r="H129" s="206"/>
      <c r="I129" s="115"/>
      <c r="J129" s="110"/>
      <c r="K129" s="111"/>
    </row>
    <row r="130" spans="1:11" ht="15.75" x14ac:dyDescent="0.25">
      <c r="A130" s="78"/>
      <c r="B130" s="97" t="s">
        <v>197</v>
      </c>
      <c r="C130" s="31"/>
      <c r="D130" s="194">
        <v>19025</v>
      </c>
      <c r="E130" s="109">
        <v>375500</v>
      </c>
      <c r="F130" s="109">
        <v>84933</v>
      </c>
      <c r="G130" s="115">
        <f>SUM(F130/E130)*100</f>
        <v>22.618641810918774</v>
      </c>
      <c r="H130" s="206">
        <f t="shared" si="8"/>
        <v>65908</v>
      </c>
      <c r="I130" s="110">
        <f>SUM(D130/D139)*100</f>
        <v>9.332502164257532E-2</v>
      </c>
      <c r="J130" s="110">
        <f>SUM(E130/E139)*100</f>
        <v>1.0548776573681518</v>
      </c>
      <c r="K130" s="111">
        <f>SUM(F130/F139)*100</f>
        <v>0.46645785090088593</v>
      </c>
    </row>
    <row r="131" spans="1:11" ht="15.75" x14ac:dyDescent="0.25">
      <c r="A131" s="101"/>
      <c r="B131" s="96" t="s">
        <v>187</v>
      </c>
      <c r="C131" s="31" t="s">
        <v>188</v>
      </c>
      <c r="D131" s="85">
        <f>SUM(D132:D134)</f>
        <v>0</v>
      </c>
      <c r="E131" s="85">
        <f>SUM(E132:E134)</f>
        <v>10000</v>
      </c>
      <c r="F131" s="85">
        <f>SUM(F132:F134)</f>
        <v>605</v>
      </c>
      <c r="G131" s="106"/>
      <c r="H131" s="83">
        <f t="shared" si="8"/>
        <v>605</v>
      </c>
      <c r="I131" s="106"/>
      <c r="J131" s="106">
        <f>SUM(E131/E139)*100</f>
        <v>2.8092614044424816E-2</v>
      </c>
      <c r="K131" s="107"/>
    </row>
    <row r="132" spans="1:11" ht="15.75" x14ac:dyDescent="0.25">
      <c r="A132" s="101"/>
      <c r="B132" s="97" t="s">
        <v>79</v>
      </c>
      <c r="C132" s="31"/>
      <c r="D132" s="177"/>
      <c r="E132" s="109"/>
      <c r="F132" s="109"/>
      <c r="G132" s="115"/>
      <c r="H132" s="206"/>
      <c r="I132" s="115"/>
      <c r="J132" s="110"/>
      <c r="K132" s="111"/>
    </row>
    <row r="133" spans="1:11" ht="15.75" x14ac:dyDescent="0.25">
      <c r="A133" s="101"/>
      <c r="B133" s="76" t="s">
        <v>99</v>
      </c>
      <c r="C133" s="31"/>
      <c r="D133" s="177"/>
      <c r="E133" s="109"/>
      <c r="F133" s="109"/>
      <c r="G133" s="115"/>
      <c r="H133" s="206"/>
      <c r="I133" s="115"/>
      <c r="J133" s="110"/>
      <c r="K133" s="111"/>
    </row>
    <row r="134" spans="1:11" ht="15.75" x14ac:dyDescent="0.25">
      <c r="A134" s="146"/>
      <c r="B134" s="97" t="s">
        <v>197</v>
      </c>
      <c r="C134" s="31"/>
      <c r="D134" s="177"/>
      <c r="E134" s="109">
        <v>10000</v>
      </c>
      <c r="F134" s="109">
        <v>605</v>
      </c>
      <c r="G134" s="115"/>
      <c r="H134" s="206">
        <f t="shared" si="8"/>
        <v>605</v>
      </c>
      <c r="I134" s="115"/>
      <c r="J134" s="110">
        <f>SUM(E134/E139)*100</f>
        <v>2.8092614044424816E-2</v>
      </c>
      <c r="K134" s="111"/>
    </row>
    <row r="135" spans="1:11" ht="15.75" x14ac:dyDescent="0.25">
      <c r="A135" s="146"/>
      <c r="B135" s="96" t="s">
        <v>190</v>
      </c>
      <c r="C135" s="31" t="s">
        <v>189</v>
      </c>
      <c r="D135" s="85">
        <f>SUM(D136:D138)</f>
        <v>0</v>
      </c>
      <c r="E135" s="85">
        <f>SUM(E136:E138)</f>
        <v>209000</v>
      </c>
      <c r="F135" s="85">
        <f>SUM(F136:F138)</f>
        <v>11000</v>
      </c>
      <c r="G135" s="106">
        <f>SUM(F135/E135)*100</f>
        <v>5.2631578947368416</v>
      </c>
      <c r="H135" s="83">
        <f t="shared" si="8"/>
        <v>11000</v>
      </c>
      <c r="I135" s="106"/>
      <c r="J135" s="106">
        <f>SUM(E135/E139)*100</f>
        <v>0.58713563352847864</v>
      </c>
      <c r="K135" s="107">
        <f>SUM(F135/F139)*100</f>
        <v>6.0412753110213296E-2</v>
      </c>
    </row>
    <row r="136" spans="1:11" ht="15.75" x14ac:dyDescent="0.25">
      <c r="A136" s="146"/>
      <c r="B136" s="97" t="s">
        <v>79</v>
      </c>
      <c r="C136" s="31"/>
      <c r="D136" s="177"/>
      <c r="E136" s="109"/>
      <c r="F136" s="109"/>
      <c r="G136" s="115"/>
      <c r="H136" s="206"/>
      <c r="I136" s="115"/>
      <c r="J136" s="110"/>
      <c r="K136" s="111"/>
    </row>
    <row r="137" spans="1:11" ht="15.75" x14ac:dyDescent="0.25">
      <c r="A137" s="146"/>
      <c r="B137" s="76" t="s">
        <v>99</v>
      </c>
      <c r="C137" s="31"/>
      <c r="D137" s="177"/>
      <c r="E137" s="109">
        <v>56000</v>
      </c>
      <c r="F137" s="109">
        <v>11000</v>
      </c>
      <c r="G137" s="115">
        <f t="shared" ref="G137:G142" si="13">SUM(F137/E137)*100</f>
        <v>19.642857142857142</v>
      </c>
      <c r="H137" s="206">
        <f t="shared" si="8"/>
        <v>11000</v>
      </c>
      <c r="I137" s="115"/>
      <c r="J137" s="110">
        <f>SUM(E137/E139)*100</f>
        <v>0.15731863864877899</v>
      </c>
      <c r="K137" s="111">
        <f>SUM(F137/F139)*100</f>
        <v>6.0412753110213296E-2</v>
      </c>
    </row>
    <row r="138" spans="1:11" ht="16.5" thickBot="1" x14ac:dyDescent="0.3">
      <c r="A138" s="147"/>
      <c r="B138" s="97" t="s">
        <v>197</v>
      </c>
      <c r="C138" s="44"/>
      <c r="D138" s="180"/>
      <c r="E138" s="24">
        <v>153000</v>
      </c>
      <c r="F138" s="24"/>
      <c r="G138" s="115"/>
      <c r="H138" s="207"/>
      <c r="I138" s="115"/>
      <c r="J138" s="110">
        <f>SUM(E138/E139)*100</f>
        <v>0.42981699487969971</v>
      </c>
      <c r="K138" s="111"/>
    </row>
    <row r="139" spans="1:11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20385744</v>
      </c>
      <c r="E139" s="155">
        <f>SUM(E11+E15+E19+E23+E25+E29+E37+E97+E99+E102+E106+E110+E112+E115)</f>
        <v>35596545</v>
      </c>
      <c r="F139" s="155">
        <f>SUM(F11+F15+F19+F23+F25+F29+F37+F97+F99+F102+F106+F110+F112+F115)</f>
        <v>18208076</v>
      </c>
      <c r="G139" s="151">
        <f t="shared" si="13"/>
        <v>51.151245155955451</v>
      </c>
      <c r="H139" s="208">
        <f t="shared" si="8"/>
        <v>-2177668</v>
      </c>
      <c r="I139" s="156">
        <f>SUM(I11+I15+I19+I23+I25+I29+I37+I97+I99+I102+I106+I110+I112+I115)</f>
        <v>99.999999999999986</v>
      </c>
      <c r="J139" s="156">
        <f>SUM(J11+J15+J19+J23+J25+J29+J37+J97+J99+J102+J106+J110+J112+J115)</f>
        <v>100.00000000000001</v>
      </c>
      <c r="K139" s="156">
        <f>SUM(K11+K15+K19+K23+K25+K29+K37+K97+K99+K102+K106+K110+K112+K115)</f>
        <v>100</v>
      </c>
    </row>
    <row r="140" spans="1:11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9709736</v>
      </c>
      <c r="E140" s="113">
        <f>SUM(E12+E16+E20+E24+E26+E30+E38+E98+E100+E103+E107+E113+E116)</f>
        <v>21189167</v>
      </c>
      <c r="F140" s="113">
        <f>SUM(F12+F16+F20+F24+F26+F30+F38+F98+F100+F103+F107+F113+F116)</f>
        <v>10830244</v>
      </c>
      <c r="G140" s="132">
        <f t="shared" si="13"/>
        <v>51.112174442723493</v>
      </c>
      <c r="H140" s="208">
        <f t="shared" si="8"/>
        <v>1120508</v>
      </c>
      <c r="I140" s="116">
        <f>SUM(I12+I16+I20+I24+I26+I30+I38+I98+I100+I103+I107+I113+I116)</f>
        <v>47.630030083768339</v>
      </c>
      <c r="J140" s="116">
        <f>SUM(J12+J16+J20+J24+J26+J30+J38+J98+J100+J103+J107+J113+J116)</f>
        <v>59.53266704114121</v>
      </c>
      <c r="K140" s="116">
        <f>SUM(K12+K16+K20+K24+K26+K30+K38+K98+K100+K103+K107+K113+K116)</f>
        <v>59.480441535942624</v>
      </c>
    </row>
    <row r="141" spans="1:11" ht="15.75" thickBot="1" x14ac:dyDescent="0.3">
      <c r="A141" s="102"/>
      <c r="B141" s="89" t="s">
        <v>183</v>
      </c>
      <c r="C141" s="102"/>
      <c r="D141" s="113">
        <f>SUM(D13+D17+D21+D27+D31+D39+D104+D108+D117)</f>
        <v>156638</v>
      </c>
      <c r="E141" s="113">
        <f>SUM(E13+E17+E21+E27+E31+E39+E104+E108+E117)</f>
        <v>1226959</v>
      </c>
      <c r="F141" s="150">
        <f>SUM(F13+F17+F21+F27+F31+F39+F104+F108+F117)</f>
        <v>462738</v>
      </c>
      <c r="G141" s="132">
        <f t="shared" si="13"/>
        <v>37.714218649522927</v>
      </c>
      <c r="H141" s="208">
        <f t="shared" si="8"/>
        <v>306100</v>
      </c>
      <c r="I141" s="132">
        <f>SUM(I13+I17+I21+I27+I31+I39+I104+I108+I117)</f>
        <v>0.76837028857028722</v>
      </c>
      <c r="J141" s="132">
        <f>SUM(J13+J17+J21+J27+J31+J39+J104+J108+J117)</f>
        <v>3.4468485635333432</v>
      </c>
      <c r="K141" s="132">
        <f>SUM(K13+K17+K21+K27+K31+K39+K104+K108+K117)</f>
        <v>2.5413887771558072</v>
      </c>
    </row>
    <row r="142" spans="1:11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10519370</v>
      </c>
      <c r="E142" s="113">
        <f>SUM(E14+E18+E22+E28+E32+E40+E101+E105+E109+E111+E114+E118)</f>
        <v>13180419</v>
      </c>
      <c r="F142" s="113">
        <f>SUM(F14+F18+F22+F28+F32+F40+F101+F105+F109+F111+F114+F118)</f>
        <v>6915094</v>
      </c>
      <c r="G142" s="132">
        <f t="shared" si="13"/>
        <v>52.464902671151805</v>
      </c>
      <c r="H142" s="208">
        <f t="shared" si="8"/>
        <v>-3604276</v>
      </c>
      <c r="I142" s="116">
        <f>SUM(I14+I18+I22+I28+I32+I40+I101+I105+I109+I111+I114+I118)</f>
        <v>51.601599627661372</v>
      </c>
      <c r="J142" s="116">
        <f>SUM(J14+J18+J22+J28+J32+J40+J101+J105+J109+J111+J114+J118)</f>
        <v>37.019059313200202</v>
      </c>
      <c r="K142" s="116">
        <f>SUM(K14+K18+K22+K28+K32+K40+K101+K105+K109+K111+K114+K118)</f>
        <v>37.983249210954519</v>
      </c>
    </row>
  </sheetData>
  <phoneticPr fontId="14" type="noConversion"/>
  <pageMargins left="0.75" right="0.75" top="1" bottom="1" header="0.5" footer="0.5"/>
  <pageSetup scale="75" orientation="landscape" r:id="rId1"/>
  <headerFooter alignWithMargins="0">
    <oddFooter>Page &amp;P of &amp;N</oddFooter>
  </headerFooter>
  <cellWatches>
    <cellWatch r="D39"/>
    <cellWatch r="D37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="75" workbookViewId="0">
      <selection activeCell="K37" sqref="K37"/>
    </sheetView>
  </sheetViews>
  <sheetFormatPr defaultRowHeight="12.75" x14ac:dyDescent="0.2"/>
  <cols>
    <col min="1" max="1" width="5.7109375" customWidth="1"/>
    <col min="2" max="2" width="61.42578125" customWidth="1"/>
    <col min="3" max="3" width="9.28515625" bestFit="1" customWidth="1"/>
    <col min="4" max="6" width="13.140625" bestFit="1" customWidth="1"/>
    <col min="7" max="7" width="9.28515625" bestFit="1" customWidth="1"/>
    <col min="8" max="8" width="11.42578125" customWidth="1"/>
    <col min="9" max="9" width="9.28515625" bestFit="1" customWidth="1"/>
  </cols>
  <sheetData>
    <row r="2" spans="1:9" ht="15" x14ac:dyDescent="0.25">
      <c r="E2" s="117" t="s">
        <v>200</v>
      </c>
      <c r="F2" s="117"/>
      <c r="I2" s="217"/>
    </row>
    <row r="4" spans="1:9" ht="15.75" x14ac:dyDescent="0.25">
      <c r="B4" s="2" t="s">
        <v>198</v>
      </c>
    </row>
    <row r="5" spans="1:9" ht="15.75" x14ac:dyDescent="0.25">
      <c r="B5" s="2"/>
    </row>
    <row r="6" spans="1:9" ht="16.5" thickBot="1" x14ac:dyDescent="0.3">
      <c r="B6" s="2" t="s">
        <v>298</v>
      </c>
    </row>
    <row r="7" spans="1:9" ht="15.75" x14ac:dyDescent="0.25">
      <c r="A7" s="3" t="s">
        <v>0</v>
      </c>
      <c r="B7" s="3"/>
      <c r="C7" s="3"/>
      <c r="D7" s="4" t="s">
        <v>125</v>
      </c>
      <c r="E7" s="4" t="s">
        <v>7</v>
      </c>
      <c r="F7" s="4" t="s">
        <v>294</v>
      </c>
      <c r="G7" s="4" t="s">
        <v>126</v>
      </c>
      <c r="H7" s="4" t="s">
        <v>64</v>
      </c>
      <c r="I7" s="5" t="s">
        <v>64</v>
      </c>
    </row>
    <row r="8" spans="1:9" ht="15.75" x14ac:dyDescent="0.25">
      <c r="A8" s="6" t="s">
        <v>2</v>
      </c>
      <c r="B8" s="7" t="s">
        <v>35</v>
      </c>
      <c r="C8" s="7" t="s">
        <v>33</v>
      </c>
      <c r="D8" s="7" t="s">
        <v>62</v>
      </c>
      <c r="E8" s="7" t="s">
        <v>297</v>
      </c>
      <c r="F8" s="7"/>
      <c r="G8" s="7" t="s">
        <v>3</v>
      </c>
      <c r="H8" s="7" t="s">
        <v>6</v>
      </c>
      <c r="I8" s="8" t="s">
        <v>6</v>
      </c>
    </row>
    <row r="9" spans="1:9" ht="15.75" x14ac:dyDescent="0.25">
      <c r="A9" s="6" t="s">
        <v>1</v>
      </c>
      <c r="B9" s="6"/>
      <c r="C9" s="6"/>
      <c r="D9" s="7"/>
      <c r="E9" s="7" t="s">
        <v>301</v>
      </c>
      <c r="F9" s="7" t="s">
        <v>295</v>
      </c>
      <c r="G9" s="7"/>
      <c r="H9" s="7" t="s">
        <v>65</v>
      </c>
      <c r="I9" s="8" t="s">
        <v>65</v>
      </c>
    </row>
    <row r="10" spans="1:9" ht="15.75" x14ac:dyDescent="0.25">
      <c r="A10" s="6"/>
      <c r="B10" s="6"/>
      <c r="C10" s="6"/>
      <c r="D10" s="7" t="s">
        <v>296</v>
      </c>
      <c r="E10" s="7" t="s">
        <v>296</v>
      </c>
      <c r="F10" s="7"/>
      <c r="G10" s="7" t="s">
        <v>127</v>
      </c>
      <c r="H10" s="7" t="s">
        <v>66</v>
      </c>
      <c r="I10" s="8" t="s">
        <v>67</v>
      </c>
    </row>
    <row r="11" spans="1:9" ht="16.5" thickBot="1" x14ac:dyDescent="0.3">
      <c r="A11" s="9"/>
      <c r="B11" s="9"/>
      <c r="C11" s="9"/>
      <c r="D11" s="10"/>
      <c r="E11" s="10"/>
      <c r="F11" s="10"/>
      <c r="G11" s="10"/>
      <c r="H11" s="10"/>
      <c r="I11" s="11"/>
    </row>
    <row r="12" spans="1:9" ht="16.5" thickBot="1" x14ac:dyDescent="0.3">
      <c r="A12" s="12">
        <v>1</v>
      </c>
      <c r="B12" s="13">
        <v>2</v>
      </c>
      <c r="C12" s="14">
        <v>3</v>
      </c>
      <c r="D12" s="56">
        <v>4</v>
      </c>
      <c r="E12" s="11">
        <v>5</v>
      </c>
      <c r="F12" s="11">
        <v>6</v>
      </c>
      <c r="G12" s="56">
        <v>7</v>
      </c>
      <c r="H12" s="11">
        <v>8</v>
      </c>
      <c r="I12" s="11">
        <v>9</v>
      </c>
    </row>
    <row r="13" spans="1:9" ht="15.75" x14ac:dyDescent="0.25">
      <c r="A13" s="16" t="s">
        <v>20</v>
      </c>
      <c r="B13" s="17" t="s">
        <v>49</v>
      </c>
      <c r="C13" s="16"/>
      <c r="D13" s="18">
        <f>SUM(D15+D23)</f>
        <v>23571205</v>
      </c>
      <c r="E13" s="18">
        <f>SUM(E15+E23)</f>
        <v>12877693</v>
      </c>
      <c r="F13" s="18">
        <f>SUM(F15+F23)</f>
        <v>10673332</v>
      </c>
      <c r="G13" s="19">
        <f>SUM(E13/D13)*100</f>
        <v>54.633155156895882</v>
      </c>
      <c r="H13" s="19">
        <f>SUM(H15+H23)</f>
        <v>53.410584308206047</v>
      </c>
      <c r="I13" s="19">
        <f>SUM(I15+I23)</f>
        <v>64.770868971866449</v>
      </c>
    </row>
    <row r="14" spans="1:9" ht="15" x14ac:dyDescent="0.2">
      <c r="A14" s="20"/>
      <c r="B14" s="21" t="s">
        <v>50</v>
      </c>
      <c r="C14" s="22"/>
      <c r="D14" s="24"/>
      <c r="E14" s="23"/>
      <c r="F14" s="23"/>
      <c r="G14" s="25"/>
      <c r="H14" s="28"/>
      <c r="I14" s="28"/>
    </row>
    <row r="15" spans="1:9" ht="15.75" x14ac:dyDescent="0.25">
      <c r="A15" s="29" t="s">
        <v>17</v>
      </c>
      <c r="B15" s="30" t="s">
        <v>63</v>
      </c>
      <c r="C15" s="31"/>
      <c r="D15" s="32">
        <f>SUM(D16+D18+D19+D21)</f>
        <v>23072313</v>
      </c>
      <c r="E15" s="32">
        <f>SUM(E16+E18+E19+E21)</f>
        <v>12378801</v>
      </c>
      <c r="F15" s="32">
        <f>SUM(F16+F18+F19+F21)</f>
        <v>10673332</v>
      </c>
      <c r="G15" s="33">
        <f>SUM(E15/D15)*100</f>
        <v>53.65218909781607</v>
      </c>
      <c r="H15" s="33">
        <f>SUM(D15/D59)*100</f>
        <v>52.280132418848268</v>
      </c>
      <c r="I15" s="19">
        <f>SUM(E15/E59)*100</f>
        <v>62.26159433990307</v>
      </c>
    </row>
    <row r="16" spans="1:9" ht="15.75" x14ac:dyDescent="0.25">
      <c r="A16" s="34" t="s">
        <v>68</v>
      </c>
      <c r="B16" s="35" t="s">
        <v>60</v>
      </c>
      <c r="C16" s="36" t="s">
        <v>37</v>
      </c>
      <c r="D16" s="37">
        <v>8971335</v>
      </c>
      <c r="E16" s="37">
        <v>4489289</v>
      </c>
      <c r="F16" s="37">
        <f>D16-E16</f>
        <v>4482046</v>
      </c>
      <c r="G16" s="28">
        <f>SUM(E16/D16)*100</f>
        <v>50.040367459246596</v>
      </c>
      <c r="H16" s="28">
        <f>SUM(D16/D59)*100</f>
        <v>20.328372875916177</v>
      </c>
      <c r="I16" s="38">
        <f>SUM(E16/E59)*100</f>
        <v>22.579754743015023</v>
      </c>
    </row>
    <row r="17" spans="1:9" ht="15.75" x14ac:dyDescent="0.25">
      <c r="A17" s="34" t="s">
        <v>112</v>
      </c>
      <c r="B17" s="35" t="s">
        <v>117</v>
      </c>
      <c r="C17" s="36"/>
      <c r="D17" s="39"/>
      <c r="E17" s="39"/>
      <c r="F17" s="39"/>
      <c r="G17" s="33"/>
      <c r="H17" s="28"/>
      <c r="I17" s="40"/>
    </row>
    <row r="18" spans="1:9" ht="15.75" x14ac:dyDescent="0.25">
      <c r="A18" s="41"/>
      <c r="B18" s="35" t="s">
        <v>118</v>
      </c>
      <c r="C18" s="36" t="s">
        <v>38</v>
      </c>
      <c r="D18" s="37">
        <v>20180</v>
      </c>
      <c r="E18" s="37"/>
      <c r="F18" s="37"/>
      <c r="G18" s="28"/>
      <c r="H18" s="28">
        <f>SUM(D18/D59)*100</f>
        <v>4.5726367885714714E-2</v>
      </c>
      <c r="I18" s="38">
        <f>SUM(E18/E59)*100</f>
        <v>0</v>
      </c>
    </row>
    <row r="19" spans="1:9" ht="15.75" x14ac:dyDescent="0.25">
      <c r="A19" s="34" t="s">
        <v>116</v>
      </c>
      <c r="B19" s="35" t="s">
        <v>268</v>
      </c>
      <c r="C19" s="36" t="s">
        <v>269</v>
      </c>
      <c r="D19" s="37">
        <v>530680</v>
      </c>
      <c r="E19" s="37">
        <v>436947</v>
      </c>
      <c r="F19" s="37">
        <f>D19-E19</f>
        <v>93733</v>
      </c>
      <c r="G19" s="28">
        <f>SUM(E19/D19)*100</f>
        <v>82.337190020351244</v>
      </c>
      <c r="H19" s="28">
        <f>SUM(D19/D59)*100</f>
        <v>1.202481115440589</v>
      </c>
      <c r="I19" s="38">
        <f>SUM(E19/E59)*100</f>
        <v>2.197710170963862</v>
      </c>
    </row>
    <row r="20" spans="1:9" ht="15.75" x14ac:dyDescent="0.25">
      <c r="A20" s="34" t="s">
        <v>255</v>
      </c>
      <c r="B20" s="35" t="s">
        <v>113</v>
      </c>
      <c r="C20" s="36"/>
      <c r="D20" s="37"/>
      <c r="E20" s="37"/>
      <c r="F20" s="37"/>
      <c r="G20" s="33"/>
      <c r="H20" s="28"/>
      <c r="I20" s="40"/>
    </row>
    <row r="21" spans="1:9" ht="15.75" x14ac:dyDescent="0.25">
      <c r="A21" s="41"/>
      <c r="B21" s="35" t="s">
        <v>114</v>
      </c>
      <c r="C21" s="36" t="s">
        <v>115</v>
      </c>
      <c r="D21" s="37">
        <v>13550118</v>
      </c>
      <c r="E21" s="37">
        <v>7452565</v>
      </c>
      <c r="F21" s="37">
        <f>D21-E21</f>
        <v>6097553</v>
      </c>
      <c r="G21" s="28">
        <f>SUM(E21/D21)*100</f>
        <v>55.000000738000956</v>
      </c>
      <c r="H21" s="28">
        <f>SUM(D21/D59)*100</f>
        <v>30.703552059605794</v>
      </c>
      <c r="I21" s="38">
        <f>SUM(E21/E59)*100</f>
        <v>37.484129425924181</v>
      </c>
    </row>
    <row r="22" spans="1:9" ht="15.75" x14ac:dyDescent="0.25">
      <c r="A22" s="34" t="s">
        <v>255</v>
      </c>
      <c r="B22" s="45" t="s">
        <v>244</v>
      </c>
      <c r="C22" s="16" t="s">
        <v>242</v>
      </c>
      <c r="D22" s="161"/>
      <c r="E22" s="161"/>
      <c r="F22" s="161"/>
      <c r="G22" s="28"/>
      <c r="H22" s="28"/>
      <c r="I22" s="38">
        <f>SUM(E22/E59)*100</f>
        <v>0</v>
      </c>
    </row>
    <row r="23" spans="1:9" ht="15.75" x14ac:dyDescent="0.25">
      <c r="A23" s="16" t="s">
        <v>18</v>
      </c>
      <c r="B23" s="17" t="s">
        <v>71</v>
      </c>
      <c r="C23" s="16"/>
      <c r="D23" s="18">
        <f>SUM(D24:D26)</f>
        <v>498892</v>
      </c>
      <c r="E23" s="18">
        <f>SUM(E24:E26)</f>
        <v>498892</v>
      </c>
      <c r="F23" s="18">
        <f>SUM(F24:F26)</f>
        <v>0</v>
      </c>
      <c r="G23" s="33">
        <f>SUM(E23/D23)*100</f>
        <v>100</v>
      </c>
      <c r="H23" s="33">
        <f>SUM(D23/D59)*100</f>
        <v>1.1304518893577793</v>
      </c>
      <c r="I23" s="19">
        <f>SUM(E23/E59)*100</f>
        <v>2.5092746319633803</v>
      </c>
    </row>
    <row r="24" spans="1:9" ht="15.75" x14ac:dyDescent="0.25">
      <c r="A24" s="41" t="s">
        <v>69</v>
      </c>
      <c r="B24" s="35" t="s">
        <v>100</v>
      </c>
      <c r="C24" s="36" t="s">
        <v>101</v>
      </c>
      <c r="D24" s="215">
        <v>296159</v>
      </c>
      <c r="E24" s="216">
        <v>296159</v>
      </c>
      <c r="F24" s="37">
        <f>D24-E24</f>
        <v>0</v>
      </c>
      <c r="G24" s="28">
        <f>SUM(E24/D24)*100</f>
        <v>100</v>
      </c>
      <c r="H24" s="28">
        <f>SUM(D24/D59)*100</f>
        <v>0.67107410241156518</v>
      </c>
      <c r="I24" s="38">
        <f>SUM(E24/E59)*100</f>
        <v>1.4895894617024179</v>
      </c>
    </row>
    <row r="25" spans="1:9" ht="15.75" x14ac:dyDescent="0.25">
      <c r="A25" s="41" t="s">
        <v>70</v>
      </c>
      <c r="B25" s="35" t="s">
        <v>72</v>
      </c>
      <c r="C25" s="36" t="s">
        <v>74</v>
      </c>
      <c r="D25" s="216">
        <v>202733</v>
      </c>
      <c r="E25" s="216">
        <v>202733</v>
      </c>
      <c r="F25" s="37">
        <f>D25-E25</f>
        <v>0</v>
      </c>
      <c r="G25" s="28">
        <f>SUM(E25/D25)*100</f>
        <v>100</v>
      </c>
      <c r="H25" s="28">
        <f>SUM(D25/D59)*100</f>
        <v>0.45937778694621412</v>
      </c>
      <c r="I25" s="38">
        <f>SUM(E25/E59)*100</f>
        <v>1.0196851702609622</v>
      </c>
    </row>
    <row r="26" spans="1:9" ht="15.75" x14ac:dyDescent="0.25">
      <c r="A26" s="41" t="s">
        <v>119</v>
      </c>
      <c r="B26" s="35" t="s">
        <v>111</v>
      </c>
      <c r="C26" s="36" t="s">
        <v>110</v>
      </c>
      <c r="D26" s="37"/>
      <c r="E26" s="37"/>
      <c r="F26" s="37"/>
      <c r="G26" s="33"/>
      <c r="H26" s="28"/>
      <c r="I26" s="38"/>
    </row>
    <row r="27" spans="1:9" ht="15.75" x14ac:dyDescent="0.25">
      <c r="A27" s="36" t="s">
        <v>51</v>
      </c>
      <c r="B27" s="42" t="s">
        <v>120</v>
      </c>
      <c r="C27" s="43"/>
      <c r="D27" s="32">
        <f>SUM(D28)</f>
        <v>57503</v>
      </c>
      <c r="E27" s="32">
        <f>SUM(E28)</f>
        <v>-1035436</v>
      </c>
      <c r="F27" s="32">
        <f>SUM(F28)</f>
        <v>1092939</v>
      </c>
      <c r="G27" s="28"/>
      <c r="H27" s="33">
        <f>SUM(D27/D59)*100</f>
        <v>0.13029748922360027</v>
      </c>
      <c r="I27" s="19">
        <f>SUM(E27/E59)*100</f>
        <v>-5.2079273426345472</v>
      </c>
    </row>
    <row r="28" spans="1:9" ht="15.75" x14ac:dyDescent="0.25">
      <c r="A28" s="41" t="s">
        <v>73</v>
      </c>
      <c r="B28" s="21" t="s">
        <v>78</v>
      </c>
      <c r="C28" s="44" t="s">
        <v>43</v>
      </c>
      <c r="D28" s="120">
        <v>57503</v>
      </c>
      <c r="E28" s="120">
        <v>-1035436</v>
      </c>
      <c r="F28" s="37">
        <f>D28-E28</f>
        <v>1092939</v>
      </c>
      <c r="G28" s="28"/>
      <c r="H28" s="28">
        <f>SUM(D28/D59)*100</f>
        <v>0.13029748922360027</v>
      </c>
      <c r="I28" s="38">
        <f>SUM(E28/E59)*100</f>
        <v>-5.2079273426345472</v>
      </c>
    </row>
    <row r="29" spans="1:9" ht="15.75" x14ac:dyDescent="0.25">
      <c r="A29" s="36" t="s">
        <v>21</v>
      </c>
      <c r="B29" s="30" t="s">
        <v>278</v>
      </c>
      <c r="C29" s="36"/>
      <c r="D29" s="32">
        <f>SUM(D31+D33+D36+D42+D49)</f>
        <v>17730274</v>
      </c>
      <c r="E29" s="32">
        <f>SUM(E31+E33+E36+E42+E49)</f>
        <v>9966963</v>
      </c>
      <c r="F29" s="32">
        <f>SUM(F31+F33+F36+F42+F49)</f>
        <v>7763311</v>
      </c>
      <c r="G29" s="33">
        <f>SUM(E29/D29)*100</f>
        <v>56.214376608054671</v>
      </c>
      <c r="H29" s="33">
        <f>SUM(D29/D59)*100</f>
        <v>40.175472330947606</v>
      </c>
      <c r="I29" s="19">
        <f>SUM(E29/E59)*100</f>
        <v>50.130784646010817</v>
      </c>
    </row>
    <row r="30" spans="1:9" ht="15.75" x14ac:dyDescent="0.25">
      <c r="A30" s="41"/>
      <c r="B30" s="35" t="s">
        <v>50</v>
      </c>
      <c r="C30" s="36"/>
      <c r="D30" s="37"/>
      <c r="E30" s="37"/>
      <c r="F30" s="37"/>
      <c r="G30" s="33"/>
      <c r="H30" s="28"/>
      <c r="I30" s="38"/>
    </row>
    <row r="31" spans="1:9" ht="15.75" x14ac:dyDescent="0.25">
      <c r="A31" s="36" t="s">
        <v>22</v>
      </c>
      <c r="B31" s="30" t="s">
        <v>75</v>
      </c>
      <c r="C31" s="36"/>
      <c r="D31" s="37">
        <v>3530000</v>
      </c>
      <c r="E31" s="37">
        <v>2214994</v>
      </c>
      <c r="F31" s="37">
        <f>D31-E31</f>
        <v>1315006</v>
      </c>
      <c r="G31" s="28">
        <f>SUM(E31/D31)*100</f>
        <v>62.747705382436259</v>
      </c>
      <c r="H31" s="28">
        <f>SUM(D31/D59)*100</f>
        <v>7.998715492397074</v>
      </c>
      <c r="I31" s="38">
        <f>SUM(E31/E59)*100</f>
        <v>11.140744397887909</v>
      </c>
    </row>
    <row r="32" spans="1:9" ht="15.75" x14ac:dyDescent="0.25">
      <c r="A32" s="36"/>
      <c r="B32" s="30"/>
      <c r="C32" s="36"/>
      <c r="D32" s="37"/>
      <c r="E32" s="157"/>
      <c r="F32" s="157"/>
      <c r="G32" s="28"/>
      <c r="H32" s="28"/>
      <c r="I32" s="38"/>
    </row>
    <row r="33" spans="1:9" ht="15.75" x14ac:dyDescent="0.25">
      <c r="A33" s="36" t="s">
        <v>23</v>
      </c>
      <c r="B33" s="30" t="s">
        <v>54</v>
      </c>
      <c r="C33" s="36"/>
      <c r="D33" s="37">
        <v>11154212</v>
      </c>
      <c r="E33" s="37">
        <v>6351624</v>
      </c>
      <c r="F33" s="37">
        <f>D33-E33</f>
        <v>4802588</v>
      </c>
      <c r="G33" s="28">
        <f>SUM(E33/D33)*100</f>
        <v>56.943726728521924</v>
      </c>
      <c r="H33" s="28">
        <f>SUM(D33/D59)*100</f>
        <v>25.274608592034376</v>
      </c>
      <c r="I33" s="38">
        <f>SUM(E33/E59)*100</f>
        <v>31.946731907847337</v>
      </c>
    </row>
    <row r="34" spans="1:9" ht="15.75" x14ac:dyDescent="0.25">
      <c r="A34" s="41"/>
      <c r="B34" s="35" t="s">
        <v>61</v>
      </c>
      <c r="C34" s="36"/>
      <c r="D34" s="37">
        <v>5975800</v>
      </c>
      <c r="E34" s="37">
        <v>3347480</v>
      </c>
      <c r="F34" s="37">
        <f>D34-E34</f>
        <v>2628320</v>
      </c>
      <c r="G34" s="28">
        <f>SUM(E34/D34)*100</f>
        <v>56.017269654272226</v>
      </c>
      <c r="H34" s="28">
        <f>SUM(D34/D59)*100</f>
        <v>13.5407150253446</v>
      </c>
      <c r="I34" s="38">
        <f>SUM(E34/E59)*100</f>
        <v>16.836803646891063</v>
      </c>
    </row>
    <row r="35" spans="1:9" ht="15.75" x14ac:dyDescent="0.25">
      <c r="A35" s="41"/>
      <c r="B35" s="35" t="s">
        <v>207</v>
      </c>
      <c r="C35" s="36"/>
      <c r="D35" s="37">
        <v>4023000</v>
      </c>
      <c r="E35" s="37">
        <v>2313941</v>
      </c>
      <c r="F35" s="37">
        <f>D35-E35</f>
        <v>1709059</v>
      </c>
      <c r="G35" s="28">
        <f>SUM(E35/D35)*100</f>
        <v>57.517797663435246</v>
      </c>
      <c r="H35" s="28">
        <f>SUM(D35/D59)*100</f>
        <v>9.115816551250262</v>
      </c>
      <c r="I35" s="38">
        <f>SUM(E35/E59)*100</f>
        <v>11.638417635800886</v>
      </c>
    </row>
    <row r="36" spans="1:9" ht="15.75" x14ac:dyDescent="0.25">
      <c r="A36" s="36" t="s">
        <v>80</v>
      </c>
      <c r="B36" s="30" t="s">
        <v>63</v>
      </c>
      <c r="C36" s="36"/>
      <c r="D36" s="32">
        <f>SUM(D37+D39+D40+D41)</f>
        <v>3108200</v>
      </c>
      <c r="E36" s="32">
        <f>SUM(E37+E39+E40+E41)</f>
        <v>1551980</v>
      </c>
      <c r="F36" s="32">
        <f>SUM(F37+F39+F40+F41)</f>
        <v>1556220</v>
      </c>
      <c r="G36" s="33">
        <f>SUM(E36/D36)*100</f>
        <v>49.931793320893121</v>
      </c>
      <c r="H36" s="33">
        <f>SUM(D36/D59)*100</f>
        <v>7.0429482984330267</v>
      </c>
      <c r="I36" s="19">
        <f>SUM(E36/E59)*100</f>
        <v>7.8059861519417559</v>
      </c>
    </row>
    <row r="37" spans="1:9" ht="15.75" x14ac:dyDescent="0.25">
      <c r="A37" s="41" t="s">
        <v>285</v>
      </c>
      <c r="B37" s="35" t="s">
        <v>107</v>
      </c>
      <c r="C37" s="31" t="s">
        <v>108</v>
      </c>
      <c r="D37" s="37">
        <v>2220000</v>
      </c>
      <c r="E37" s="37">
        <v>1257650</v>
      </c>
      <c r="F37" s="37">
        <f>D37-E37</f>
        <v>962350</v>
      </c>
      <c r="G37" s="28">
        <f>SUM(E37/D37)*100</f>
        <v>56.650900900900901</v>
      </c>
      <c r="H37" s="28">
        <f>SUM(D37/D59)*100</f>
        <v>5.0303536524423524</v>
      </c>
      <c r="I37" s="38">
        <f>SUM(E37/E59)*100</f>
        <v>6.3255960025190721</v>
      </c>
    </row>
    <row r="38" spans="1:9" ht="15.75" x14ac:dyDescent="0.25">
      <c r="A38" s="41" t="s">
        <v>286</v>
      </c>
      <c r="B38" s="35" t="s">
        <v>52</v>
      </c>
      <c r="C38" s="36"/>
      <c r="D38" s="37"/>
      <c r="E38" s="37"/>
      <c r="F38" s="37"/>
      <c r="G38" s="33"/>
      <c r="H38" s="28"/>
      <c r="I38" s="28"/>
    </row>
    <row r="39" spans="1:9" ht="15.75" x14ac:dyDescent="0.25">
      <c r="A39" s="41"/>
      <c r="B39" s="35" t="s">
        <v>55</v>
      </c>
      <c r="C39" s="36" t="s">
        <v>38</v>
      </c>
      <c r="D39" s="37">
        <v>888200</v>
      </c>
      <c r="E39" s="37">
        <v>294330</v>
      </c>
      <c r="F39" s="37">
        <f>D39-E39</f>
        <v>593870</v>
      </c>
      <c r="G39" s="28">
        <f>SUM(E39/D39)*100</f>
        <v>33.137806800270212</v>
      </c>
      <c r="H39" s="28">
        <f>SUM(D39/D59)*100</f>
        <v>2.0125946459906743</v>
      </c>
      <c r="I39" s="38">
        <f>SUM(E39/E59)*100</f>
        <v>1.4803901494226841</v>
      </c>
    </row>
    <row r="40" spans="1:9" ht="15.75" x14ac:dyDescent="0.25">
      <c r="A40" s="41" t="s">
        <v>287</v>
      </c>
      <c r="B40" s="35" t="s">
        <v>268</v>
      </c>
      <c r="C40" s="36" t="s">
        <v>269</v>
      </c>
      <c r="D40" s="37"/>
      <c r="E40" s="37"/>
      <c r="F40" s="37">
        <f>D40-E40</f>
        <v>0</v>
      </c>
      <c r="G40" s="28"/>
      <c r="H40" s="28">
        <f>SUM(D40/D59)*100</f>
        <v>0</v>
      </c>
      <c r="I40" s="38">
        <f>SUM(E40/E59)*100</f>
        <v>0</v>
      </c>
    </row>
    <row r="41" spans="1:9" ht="15.75" x14ac:dyDescent="0.25">
      <c r="A41" s="41" t="s">
        <v>288</v>
      </c>
      <c r="B41" s="35" t="s">
        <v>244</v>
      </c>
      <c r="C41" s="36" t="s">
        <v>242</v>
      </c>
      <c r="D41" s="37"/>
      <c r="E41" s="37"/>
      <c r="F41" s="37"/>
      <c r="G41" s="28"/>
      <c r="H41" s="28"/>
      <c r="I41" s="38"/>
    </row>
    <row r="42" spans="1:9" ht="15.75" x14ac:dyDescent="0.25">
      <c r="A42" s="36" t="s">
        <v>81</v>
      </c>
      <c r="B42" s="30" t="s">
        <v>57</v>
      </c>
      <c r="C42" s="36"/>
      <c r="D42" s="32">
        <f>SUM(D44+D47)</f>
        <v>-62138</v>
      </c>
      <c r="E42" s="32">
        <f>SUM(E44+E47)</f>
        <v>-151635</v>
      </c>
      <c r="F42" s="32">
        <f>SUM(F44+F47)</f>
        <v>89497</v>
      </c>
      <c r="G42" s="33">
        <f>SUM(E42/D42)*100</f>
        <v>244.02941839132254</v>
      </c>
      <c r="H42" s="33">
        <f>SUM(D42/D59)*100</f>
        <v>-0.14080005191687517</v>
      </c>
      <c r="I42" s="19">
        <f>SUM(E42/E59)*100</f>
        <v>-0.76267781166618653</v>
      </c>
    </row>
    <row r="43" spans="1:9" ht="15.75" x14ac:dyDescent="0.25">
      <c r="A43" s="41"/>
      <c r="B43" s="35" t="s">
        <v>50</v>
      </c>
      <c r="C43" s="36"/>
      <c r="D43" s="37"/>
      <c r="E43" s="37"/>
      <c r="F43" s="37"/>
      <c r="G43" s="33"/>
      <c r="H43" s="28"/>
      <c r="I43" s="38"/>
    </row>
    <row r="44" spans="1:9" ht="15.75" x14ac:dyDescent="0.25">
      <c r="A44" s="41" t="s">
        <v>82</v>
      </c>
      <c r="B44" s="45" t="s">
        <v>39</v>
      </c>
      <c r="C44" s="46" t="s">
        <v>40</v>
      </c>
      <c r="D44" s="32">
        <f>SUM(D45:D46)</f>
        <v>-80000</v>
      </c>
      <c r="E44" s="32">
        <f>SUM(E45:E46)</f>
        <v>-169497</v>
      </c>
      <c r="F44" s="32">
        <f>SUM(F45:F46)</f>
        <v>89497</v>
      </c>
      <c r="G44" s="33">
        <f>SUM(E44/D44)*100</f>
        <v>211.87125</v>
      </c>
      <c r="H44" s="33">
        <f>SUM(D44/D59)*100</f>
        <v>-0.1812740054934181</v>
      </c>
      <c r="I44" s="19">
        <f>SUM(E44/E59)*100</f>
        <v>-0.85251822497433727</v>
      </c>
    </row>
    <row r="45" spans="1:9" ht="15" x14ac:dyDescent="0.2">
      <c r="A45" s="41"/>
      <c r="B45" s="48" t="s">
        <v>210</v>
      </c>
      <c r="C45" s="118" t="s">
        <v>101</v>
      </c>
      <c r="D45" s="37"/>
      <c r="E45" s="37"/>
      <c r="F45" s="37"/>
      <c r="G45" s="28"/>
      <c r="H45" s="28"/>
      <c r="I45" s="38"/>
    </row>
    <row r="46" spans="1:9" ht="15" x14ac:dyDescent="0.2">
      <c r="A46" s="41"/>
      <c r="B46" s="21" t="s">
        <v>211</v>
      </c>
      <c r="C46" s="119" t="s">
        <v>209</v>
      </c>
      <c r="D46" s="37">
        <v>-80000</v>
      </c>
      <c r="E46" s="37">
        <v>-169497</v>
      </c>
      <c r="F46" s="37">
        <f>D46-E46</f>
        <v>89497</v>
      </c>
      <c r="G46" s="28"/>
      <c r="H46" s="28">
        <f>SUM(D46/D59)*100</f>
        <v>-0.1812740054934181</v>
      </c>
      <c r="I46" s="38">
        <f>SUM(E46/E59)*100</f>
        <v>-0.85251822497433727</v>
      </c>
    </row>
    <row r="47" spans="1:9" ht="15.75" x14ac:dyDescent="0.25">
      <c r="A47" s="41" t="s">
        <v>83</v>
      </c>
      <c r="B47" s="21" t="s">
        <v>212</v>
      </c>
      <c r="C47" s="44" t="s">
        <v>213</v>
      </c>
      <c r="D47" s="32">
        <f>SUM(D48)</f>
        <v>17862</v>
      </c>
      <c r="E47" s="32">
        <f>SUM(E48)</f>
        <v>17862</v>
      </c>
      <c r="F47" s="32"/>
      <c r="G47" s="33">
        <f>SUM(E47/D47)*100</f>
        <v>100</v>
      </c>
      <c r="H47" s="33">
        <f>SUM(D47/D59)*100</f>
        <v>4.0473953576542925E-2</v>
      </c>
      <c r="I47" s="19">
        <f>SUM(E47/E59)*100</f>
        <v>8.9840413308150652E-2</v>
      </c>
    </row>
    <row r="48" spans="1:9" ht="15" x14ac:dyDescent="0.2">
      <c r="A48" s="41"/>
      <c r="B48" s="35" t="s">
        <v>210</v>
      </c>
      <c r="C48" s="119" t="s">
        <v>214</v>
      </c>
      <c r="D48" s="37">
        <v>17862</v>
      </c>
      <c r="E48" s="37">
        <v>17862</v>
      </c>
      <c r="F48" s="37">
        <f>D48-E48</f>
        <v>0</v>
      </c>
      <c r="G48" s="28">
        <f>SUM(E48/D48)*100</f>
        <v>100</v>
      </c>
      <c r="H48" s="28">
        <f>SUM(D48/D59)*100</f>
        <v>4.0473953576542925E-2</v>
      </c>
      <c r="I48" s="38">
        <f>SUM(E48/E59)*100</f>
        <v>8.9840413308150652E-2</v>
      </c>
    </row>
    <row r="49" spans="1:9" ht="15.75" x14ac:dyDescent="0.25">
      <c r="A49" s="36" t="s">
        <v>84</v>
      </c>
      <c r="B49" s="30" t="s">
        <v>58</v>
      </c>
      <c r="C49" s="36"/>
      <c r="D49" s="32">
        <f>SUM(D51)</f>
        <v>0</v>
      </c>
      <c r="E49" s="32">
        <f>SUM(E51)</f>
        <v>0</v>
      </c>
      <c r="F49" s="32"/>
      <c r="G49" s="33"/>
      <c r="H49" s="33">
        <f>SUM(D49/D59)*100</f>
        <v>0</v>
      </c>
      <c r="I49" s="19">
        <f>SUM(E49/E59)*100</f>
        <v>0</v>
      </c>
    </row>
    <row r="50" spans="1:9" ht="15.75" x14ac:dyDescent="0.25">
      <c r="A50" s="41"/>
      <c r="B50" s="35" t="s">
        <v>50</v>
      </c>
      <c r="C50" s="36"/>
      <c r="D50" s="37"/>
      <c r="E50" s="37"/>
      <c r="F50" s="37"/>
      <c r="G50" s="33"/>
      <c r="H50" s="28"/>
      <c r="I50" s="38"/>
    </row>
    <row r="51" spans="1:9" ht="15.75" x14ac:dyDescent="0.25">
      <c r="A51" s="122" t="s">
        <v>85</v>
      </c>
      <c r="B51" s="45" t="s">
        <v>41</v>
      </c>
      <c r="C51" s="47" t="s">
        <v>42</v>
      </c>
      <c r="D51" s="37"/>
      <c r="E51" s="37"/>
      <c r="F51" s="37">
        <f>D51-E51</f>
        <v>0</v>
      </c>
      <c r="G51" s="33"/>
      <c r="H51" s="28">
        <f>SUM(D51/D59)*100</f>
        <v>0</v>
      </c>
      <c r="I51" s="38">
        <f>SUM(E51/E59)*100</f>
        <v>0</v>
      </c>
    </row>
    <row r="52" spans="1:9" ht="15.75" x14ac:dyDescent="0.25">
      <c r="A52" s="36" t="s">
        <v>86</v>
      </c>
      <c r="B52" s="30" t="s">
        <v>59</v>
      </c>
      <c r="C52" s="36"/>
      <c r="D52" s="32">
        <f>SUM(D54:D58)</f>
        <v>2773104</v>
      </c>
      <c r="E52" s="32">
        <f>SUM(E54:E58)</f>
        <v>-1927299</v>
      </c>
      <c r="F52" s="32">
        <f>SUM(F54:F58)</f>
        <v>0</v>
      </c>
      <c r="G52" s="33"/>
      <c r="H52" s="33">
        <f>SUM(D52/D59)*100</f>
        <v>6.2836458716227463</v>
      </c>
      <c r="I52" s="19">
        <f>SUM(E52/E59)*100</f>
        <v>-9.6937262752427191</v>
      </c>
    </row>
    <row r="53" spans="1:9" ht="15.75" x14ac:dyDescent="0.25">
      <c r="A53" s="35"/>
      <c r="B53" s="35" t="s">
        <v>50</v>
      </c>
      <c r="C53" s="36"/>
      <c r="D53" s="37"/>
      <c r="E53" s="37"/>
      <c r="F53" s="37"/>
      <c r="G53" s="33"/>
      <c r="H53" s="28"/>
      <c r="I53" s="28"/>
    </row>
    <row r="54" spans="1:9" ht="15.75" x14ac:dyDescent="0.25">
      <c r="A54" s="122" t="s">
        <v>87</v>
      </c>
      <c r="B54" s="45" t="s">
        <v>249</v>
      </c>
      <c r="C54" s="46" t="s">
        <v>248</v>
      </c>
      <c r="D54" s="37"/>
      <c r="E54" s="37"/>
      <c r="F54" s="37"/>
      <c r="G54" s="28"/>
      <c r="H54" s="28"/>
      <c r="I54" s="38"/>
    </row>
    <row r="55" spans="1:9" ht="15.75" x14ac:dyDescent="0.25">
      <c r="A55" s="122" t="s">
        <v>289</v>
      </c>
      <c r="B55" s="35" t="s">
        <v>267</v>
      </c>
      <c r="C55" s="31" t="s">
        <v>261</v>
      </c>
      <c r="D55" s="37"/>
      <c r="E55" s="37"/>
      <c r="F55" s="37"/>
      <c r="G55" s="28"/>
      <c r="H55" s="28"/>
      <c r="I55" s="38"/>
    </row>
    <row r="56" spans="1:9" ht="15.75" x14ac:dyDescent="0.25">
      <c r="A56" s="122" t="s">
        <v>290</v>
      </c>
      <c r="B56" s="48" t="s">
        <v>76</v>
      </c>
      <c r="C56" s="49" t="s">
        <v>77</v>
      </c>
      <c r="D56" s="37"/>
      <c r="E56" s="37"/>
      <c r="F56" s="37"/>
      <c r="G56" s="28"/>
      <c r="H56" s="28"/>
      <c r="I56" s="38">
        <f>SUM(E56/E59)*100</f>
        <v>0</v>
      </c>
    </row>
    <row r="57" spans="1:9" ht="15.75" x14ac:dyDescent="0.25">
      <c r="A57" s="122" t="s">
        <v>291</v>
      </c>
      <c r="B57" s="21" t="s">
        <v>45</v>
      </c>
      <c r="C57" s="44" t="s">
        <v>46</v>
      </c>
      <c r="D57" s="37"/>
      <c r="E57" s="37"/>
      <c r="F57" s="37"/>
      <c r="G57" s="28"/>
      <c r="H57" s="28"/>
      <c r="I57" s="38">
        <f>SUM(E57/E59)*100</f>
        <v>0</v>
      </c>
    </row>
    <row r="58" spans="1:9" ht="16.5" thickBot="1" x14ac:dyDescent="0.3">
      <c r="A58" s="122" t="s">
        <v>292</v>
      </c>
      <c r="B58" s="21" t="s">
        <v>78</v>
      </c>
      <c r="C58" s="44" t="s">
        <v>43</v>
      </c>
      <c r="D58" s="37">
        <v>2773104</v>
      </c>
      <c r="E58" s="37">
        <v>-1927299</v>
      </c>
      <c r="F58" s="37"/>
      <c r="G58" s="28"/>
      <c r="H58" s="28">
        <f>SUM(D58/D59)*100</f>
        <v>6.2836458716227463</v>
      </c>
      <c r="I58" s="38">
        <f>SUM(E58/E59)*100</f>
        <v>-9.6937262752427191</v>
      </c>
    </row>
    <row r="59" spans="1:9" ht="16.5" thickBot="1" x14ac:dyDescent="0.3">
      <c r="A59" s="51" t="s">
        <v>4</v>
      </c>
      <c r="B59" s="52" t="s">
        <v>44</v>
      </c>
      <c r="C59" s="53" t="s">
        <v>4</v>
      </c>
      <c r="D59" s="54">
        <f>SUM(D13+D27+D29+D52)</f>
        <v>44132086</v>
      </c>
      <c r="E59" s="54">
        <f>SUM(E13+E27+E29+E52)</f>
        <v>19881921</v>
      </c>
      <c r="F59" s="54">
        <f>SUM(F13+F27+F29+F52)</f>
        <v>19529582</v>
      </c>
      <c r="G59" s="58">
        <f>SUM(E59/D59)*100</f>
        <v>45.050943207171308</v>
      </c>
      <c r="H59" s="55">
        <f>SUM(H13+H27+H29+H52)</f>
        <v>100</v>
      </c>
      <c r="I59" s="55">
        <f>SUM(I13+I27+I29+I52)</f>
        <v>99.999999999999986</v>
      </c>
    </row>
  </sheetData>
  <phoneticPr fontId="14" type="noConversion"/>
  <pageMargins left="0.75" right="0.75" top="1" bottom="1" header="0.5" footer="0.5"/>
  <pageSetup scale="8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="75" workbookViewId="0">
      <selection activeCell="C76" sqref="C76"/>
    </sheetView>
  </sheetViews>
  <sheetFormatPr defaultRowHeight="12.75" x14ac:dyDescent="0.2"/>
  <cols>
    <col min="1" max="1" width="5.28515625" customWidth="1"/>
    <col min="2" max="2" width="51.5703125" customWidth="1"/>
    <col min="3" max="3" width="13.140625" bestFit="1" customWidth="1"/>
    <col min="4" max="4" width="14.140625" customWidth="1"/>
    <col min="5" max="7" width="9.28515625" bestFit="1" customWidth="1"/>
  </cols>
  <sheetData>
    <row r="1" spans="1:7" ht="15.75" x14ac:dyDescent="0.25">
      <c r="D1" s="1" t="s">
        <v>195</v>
      </c>
    </row>
    <row r="3" spans="1:7" ht="15.75" x14ac:dyDescent="0.25">
      <c r="B3" s="2" t="s">
        <v>299</v>
      </c>
      <c r="G3" s="218"/>
    </row>
    <row r="4" spans="1:7" ht="15.75" x14ac:dyDescent="0.25">
      <c r="B4" s="2"/>
    </row>
    <row r="5" spans="1:7" ht="15.75" x14ac:dyDescent="0.25">
      <c r="B5" s="2" t="s">
        <v>199</v>
      </c>
    </row>
    <row r="6" spans="1:7" ht="13.5" thickBot="1" x14ac:dyDescent="0.25"/>
    <row r="7" spans="1:7" ht="15.75" x14ac:dyDescent="0.25">
      <c r="A7" s="61" t="s">
        <v>0</v>
      </c>
      <c r="B7" s="61"/>
      <c r="C7" s="4" t="s">
        <v>125</v>
      </c>
      <c r="D7" s="4" t="s">
        <v>7</v>
      </c>
      <c r="E7" s="4" t="s">
        <v>126</v>
      </c>
      <c r="F7" s="125" t="s">
        <v>237</v>
      </c>
      <c r="G7" s="125" t="s">
        <v>237</v>
      </c>
    </row>
    <row r="8" spans="1:7" ht="15.75" x14ac:dyDescent="0.25">
      <c r="A8" s="62" t="s">
        <v>2</v>
      </c>
      <c r="B8" s="62" t="s">
        <v>34</v>
      </c>
      <c r="C8" s="7" t="s">
        <v>62</v>
      </c>
      <c r="D8" s="7" t="s">
        <v>297</v>
      </c>
      <c r="E8" s="7" t="s">
        <v>3</v>
      </c>
      <c r="F8" s="126" t="s">
        <v>238</v>
      </c>
      <c r="G8" s="126" t="s">
        <v>238</v>
      </c>
    </row>
    <row r="9" spans="1:7" ht="15.75" x14ac:dyDescent="0.25">
      <c r="A9" s="62"/>
      <c r="B9" s="62"/>
      <c r="C9" s="7"/>
      <c r="D9" s="7" t="s">
        <v>301</v>
      </c>
      <c r="E9" s="7"/>
      <c r="F9" s="8" t="s">
        <v>239</v>
      </c>
      <c r="G9" s="8" t="s">
        <v>240</v>
      </c>
    </row>
    <row r="10" spans="1:7" ht="16.5" thickBot="1" x14ac:dyDescent="0.3">
      <c r="A10" s="62" t="s">
        <v>1</v>
      </c>
      <c r="B10" s="63"/>
      <c r="C10" s="10" t="s">
        <v>296</v>
      </c>
      <c r="D10" s="10" t="s">
        <v>296</v>
      </c>
      <c r="E10" s="10" t="s">
        <v>246</v>
      </c>
      <c r="F10" s="11"/>
      <c r="G10" s="11"/>
    </row>
    <row r="11" spans="1:7" ht="16.5" thickBot="1" x14ac:dyDescent="0.3">
      <c r="A11" s="64">
        <v>1</v>
      </c>
      <c r="B11" s="65">
        <v>2</v>
      </c>
      <c r="C11" s="66">
        <v>3</v>
      </c>
      <c r="D11" s="56">
        <v>4</v>
      </c>
      <c r="E11" s="56">
        <v>5</v>
      </c>
      <c r="F11" s="11">
        <v>6</v>
      </c>
      <c r="G11" s="56">
        <v>7</v>
      </c>
    </row>
    <row r="12" spans="1:7" ht="15.75" x14ac:dyDescent="0.25">
      <c r="A12" s="67" t="s">
        <v>19</v>
      </c>
      <c r="B12" s="68" t="s">
        <v>10</v>
      </c>
      <c r="C12" s="18">
        <f>SUM(C13:C15)</f>
        <v>3703360</v>
      </c>
      <c r="D12" s="18">
        <f>SUM(D13:D15)</f>
        <v>1637854</v>
      </c>
      <c r="E12" s="19">
        <f t="shared" ref="E12:E17" si="0">SUM(D12/C12)*100</f>
        <v>44.226162187851031</v>
      </c>
      <c r="F12" s="70">
        <f>SUM(C12/C89)*100</f>
        <v>8.3915362623013099</v>
      </c>
      <c r="G12" s="168">
        <f>SUM(D12/D89)*100</f>
        <v>8.2379061862281819</v>
      </c>
    </row>
    <row r="13" spans="1:7" ht="15.75" x14ac:dyDescent="0.25">
      <c r="A13" s="67" t="s">
        <v>20</v>
      </c>
      <c r="B13" s="71" t="s">
        <v>16</v>
      </c>
      <c r="C13" s="37">
        <v>1906297</v>
      </c>
      <c r="D13" s="37">
        <v>857793</v>
      </c>
      <c r="E13" s="38">
        <f t="shared" si="0"/>
        <v>44.997867593559661</v>
      </c>
      <c r="F13" s="57">
        <f>SUM(C13/C89)*100</f>
        <v>4.3195261606260802</v>
      </c>
      <c r="G13" s="28">
        <f>SUM(D13/D89)*100</f>
        <v>4.3144372216346696</v>
      </c>
    </row>
    <row r="14" spans="1:7" ht="15.75" x14ac:dyDescent="0.25">
      <c r="A14" s="67" t="s">
        <v>21</v>
      </c>
      <c r="B14" s="71" t="s">
        <v>99</v>
      </c>
      <c r="C14" s="37">
        <v>305000</v>
      </c>
      <c r="D14" s="37">
        <v>67991</v>
      </c>
      <c r="E14" s="38">
        <f t="shared" si="0"/>
        <v>22.292131147540985</v>
      </c>
      <c r="F14" s="57">
        <f>SUM(C14/C89)*100</f>
        <v>0.69110714594365652</v>
      </c>
      <c r="G14" s="38">
        <f>SUM(D14/D89)*100</f>
        <v>0.34197399738184253</v>
      </c>
    </row>
    <row r="15" spans="1:7" ht="15.75" x14ac:dyDescent="0.25">
      <c r="A15" s="72" t="s">
        <v>56</v>
      </c>
      <c r="B15" s="71" t="s">
        <v>196</v>
      </c>
      <c r="C15" s="37">
        <v>1492063</v>
      </c>
      <c r="D15" s="37">
        <v>712070</v>
      </c>
      <c r="E15" s="38">
        <f t="shared" si="0"/>
        <v>47.723856164250442</v>
      </c>
      <c r="F15" s="57">
        <f>SUM(C15/C89)*100</f>
        <v>3.3809029557315737</v>
      </c>
      <c r="G15" s="38">
        <f>SUM(D15/D89)*100</f>
        <v>3.5814949672116696</v>
      </c>
    </row>
    <row r="16" spans="1:7" ht="15.75" x14ac:dyDescent="0.25">
      <c r="A16" s="29" t="s">
        <v>24</v>
      </c>
      <c r="B16" s="68" t="s">
        <v>11</v>
      </c>
      <c r="C16" s="32">
        <f>SUM(C17:C19)</f>
        <v>179035</v>
      </c>
      <c r="D16" s="32">
        <f>SUM(D17:D19)</f>
        <v>111971</v>
      </c>
      <c r="E16" s="19">
        <f t="shared" si="0"/>
        <v>62.541402519060519</v>
      </c>
      <c r="F16" s="70">
        <f>SUM(C16/C89)*100</f>
        <v>0.4056798946689264</v>
      </c>
      <c r="G16" s="19">
        <f>SUM(D16/D89)*100</f>
        <v>0.56317998648118561</v>
      </c>
    </row>
    <row r="17" spans="1:7" ht="15.75" x14ac:dyDescent="0.25">
      <c r="A17" s="67" t="s">
        <v>20</v>
      </c>
      <c r="B17" s="71" t="s">
        <v>16</v>
      </c>
      <c r="C17" s="37">
        <v>163327</v>
      </c>
      <c r="D17" s="37">
        <v>111971</v>
      </c>
      <c r="E17" s="38">
        <f t="shared" si="0"/>
        <v>68.556331776130094</v>
      </c>
      <c r="F17" s="57">
        <f>SUM(C17/C89)*100</f>
        <v>0.37008674369029371</v>
      </c>
      <c r="G17" s="38">
        <f>SUM(D17/D89)*100</f>
        <v>0.56317998648118561</v>
      </c>
    </row>
    <row r="18" spans="1:7" ht="15.75" x14ac:dyDescent="0.25">
      <c r="A18" s="67" t="s">
        <v>21</v>
      </c>
      <c r="B18" s="71" t="s">
        <v>99</v>
      </c>
      <c r="C18" s="37"/>
      <c r="D18" s="37"/>
      <c r="E18" s="38"/>
      <c r="F18" s="57"/>
      <c r="G18" s="38"/>
    </row>
    <row r="19" spans="1:7" ht="15.75" x14ac:dyDescent="0.25">
      <c r="A19" s="29" t="s">
        <v>56</v>
      </c>
      <c r="B19" s="71" t="s">
        <v>196</v>
      </c>
      <c r="C19" s="37">
        <v>15708</v>
      </c>
      <c r="D19" s="37"/>
      <c r="E19" s="38">
        <f t="shared" ref="E19:E25" si="1">SUM(D19/C19)*100</f>
        <v>0</v>
      </c>
      <c r="F19" s="57">
        <f>SUM(C19/C89)*100</f>
        <v>3.5593150978632644E-2</v>
      </c>
      <c r="G19" s="38">
        <f>SUM(D19/D89)*100</f>
        <v>0</v>
      </c>
    </row>
    <row r="20" spans="1:7" ht="15.75" x14ac:dyDescent="0.25">
      <c r="A20" s="29" t="s">
        <v>25</v>
      </c>
      <c r="B20" s="68" t="s">
        <v>8</v>
      </c>
      <c r="C20" s="32">
        <f>SUM(C21:C23)</f>
        <v>14880703</v>
      </c>
      <c r="D20" s="32">
        <f>SUM(D21:D23)</f>
        <v>7157024</v>
      </c>
      <c r="E20" s="19">
        <f t="shared" si="1"/>
        <v>48.096007292128604</v>
      </c>
      <c r="F20" s="70">
        <f>SUM(C20/C89)*100</f>
        <v>33.718557967099038</v>
      </c>
      <c r="G20" s="19">
        <f>SUM(D20/D89)*100</f>
        <v>35.997648315773908</v>
      </c>
    </row>
    <row r="21" spans="1:7" ht="15.75" x14ac:dyDescent="0.25">
      <c r="A21" s="67" t="s">
        <v>20</v>
      </c>
      <c r="B21" s="71" t="s">
        <v>16</v>
      </c>
      <c r="C21" s="37">
        <v>12215573</v>
      </c>
      <c r="D21" s="37">
        <v>6295157</v>
      </c>
      <c r="E21" s="38">
        <f t="shared" si="1"/>
        <v>51.533865828479762</v>
      </c>
      <c r="F21" s="57">
        <f>SUM(C21/C89)*100</f>
        <v>27.67957308884062</v>
      </c>
      <c r="G21" s="38">
        <f>SUM(D21/D89)*100</f>
        <v>31.662720116431402</v>
      </c>
    </row>
    <row r="22" spans="1:7" ht="15.75" x14ac:dyDescent="0.25">
      <c r="A22" s="67" t="s">
        <v>21</v>
      </c>
      <c r="B22" s="71" t="s">
        <v>99</v>
      </c>
      <c r="C22" s="37">
        <v>556430</v>
      </c>
      <c r="D22" s="37">
        <v>26175</v>
      </c>
      <c r="E22" s="38">
        <f t="shared" si="1"/>
        <v>4.7040957532843306</v>
      </c>
      <c r="F22" s="57">
        <f>SUM(C22/C89)*100</f>
        <v>1.2608286859587829</v>
      </c>
      <c r="G22" s="38">
        <f>SUM(D22/D89)*100</f>
        <v>0.13165226841007968</v>
      </c>
    </row>
    <row r="23" spans="1:7" ht="15.75" x14ac:dyDescent="0.25">
      <c r="A23" s="29" t="s">
        <v>56</v>
      </c>
      <c r="B23" s="71" t="s">
        <v>196</v>
      </c>
      <c r="C23" s="37">
        <v>2108700</v>
      </c>
      <c r="D23" s="37">
        <v>835692</v>
      </c>
      <c r="E23" s="38">
        <f t="shared" si="1"/>
        <v>39.630672926447573</v>
      </c>
      <c r="F23" s="57">
        <f>SUM(C23/C89)*100</f>
        <v>4.778156192299635</v>
      </c>
      <c r="G23" s="38">
        <f>SUM(D23/D89)*100</f>
        <v>4.2032759309324286</v>
      </c>
    </row>
    <row r="24" spans="1:7" ht="15.75" x14ac:dyDescent="0.25">
      <c r="A24" s="29" t="s">
        <v>26</v>
      </c>
      <c r="B24" s="68" t="s">
        <v>9</v>
      </c>
      <c r="C24" s="32">
        <f>SUM(C25:C27)</f>
        <v>6186968</v>
      </c>
      <c r="D24" s="32">
        <f>SUM(D25:D27)</f>
        <v>2759415</v>
      </c>
      <c r="E24" s="19">
        <f t="shared" si="1"/>
        <v>44.600440797495637</v>
      </c>
      <c r="F24" s="70">
        <f>SUM(C24/C89)*100</f>
        <v>14.019205890245026</v>
      </c>
      <c r="G24" s="19">
        <f>SUM(D24/D89)*100</f>
        <v>13.879016016611272</v>
      </c>
    </row>
    <row r="25" spans="1:7" ht="15.75" x14ac:dyDescent="0.25">
      <c r="A25" s="67" t="s">
        <v>20</v>
      </c>
      <c r="B25" s="71" t="s">
        <v>16</v>
      </c>
      <c r="C25" s="37">
        <v>5391817</v>
      </c>
      <c r="D25" s="37">
        <v>2491158</v>
      </c>
      <c r="E25" s="38">
        <f t="shared" si="1"/>
        <v>46.202569560502518</v>
      </c>
      <c r="F25" s="57">
        <f>SUM(C25/C89)*100</f>
        <v>12.217453305968814</v>
      </c>
      <c r="G25" s="38">
        <f>SUM(D25/D89)*100</f>
        <v>12.529765106701712</v>
      </c>
    </row>
    <row r="26" spans="1:7" ht="15.75" x14ac:dyDescent="0.25">
      <c r="A26" s="67" t="s">
        <v>21</v>
      </c>
      <c r="B26" s="71" t="s">
        <v>99</v>
      </c>
      <c r="C26" s="37"/>
      <c r="D26" s="37"/>
      <c r="E26" s="38"/>
      <c r="F26" s="57"/>
      <c r="G26" s="38"/>
    </row>
    <row r="27" spans="1:7" ht="15.75" x14ac:dyDescent="0.25">
      <c r="A27" s="67" t="s">
        <v>56</v>
      </c>
      <c r="B27" s="71" t="s">
        <v>196</v>
      </c>
      <c r="C27" s="37">
        <v>795151</v>
      </c>
      <c r="D27" s="37">
        <v>268257</v>
      </c>
      <c r="E27" s="38">
        <f t="shared" ref="E27:E47" si="2">SUM(D27/C27)*100</f>
        <v>33.736611033627575</v>
      </c>
      <c r="F27" s="57">
        <f>SUM(C27/C89)*100</f>
        <v>1.8017525842762112</v>
      </c>
      <c r="G27" s="38">
        <f>SUM(D27/D89)*100</f>
        <v>1.3492509099095604</v>
      </c>
    </row>
    <row r="28" spans="1:7" ht="15.75" x14ac:dyDescent="0.25">
      <c r="A28" s="29" t="s">
        <v>27</v>
      </c>
      <c r="B28" s="68" t="s">
        <v>12</v>
      </c>
      <c r="C28" s="32">
        <f>SUM(C29+C31+C33)</f>
        <v>2550388</v>
      </c>
      <c r="D28" s="32">
        <f>SUM(D29+D31+D33)</f>
        <v>1388763</v>
      </c>
      <c r="E28" s="19">
        <f t="shared" si="2"/>
        <v>54.453008718673388</v>
      </c>
      <c r="F28" s="70">
        <f>SUM(C28/C89)*100</f>
        <v>5.7789881040293452</v>
      </c>
      <c r="G28" s="19">
        <f>SUM(D28/D89)*100</f>
        <v>6.9850544119957014</v>
      </c>
    </row>
    <row r="29" spans="1:7" ht="15.75" x14ac:dyDescent="0.25">
      <c r="A29" s="67" t="s">
        <v>20</v>
      </c>
      <c r="B29" s="71" t="s">
        <v>16</v>
      </c>
      <c r="C29" s="37">
        <f>SUM(C30)</f>
        <v>2267728</v>
      </c>
      <c r="D29" s="37">
        <f>SUM(D30)</f>
        <v>1226822</v>
      </c>
      <c r="E29" s="38">
        <f t="shared" si="2"/>
        <v>54.099168859757427</v>
      </c>
      <c r="F29" s="57">
        <f>SUM(C29/C89)*100</f>
        <v>5.1385017241197257</v>
      </c>
      <c r="G29" s="38">
        <f>SUM(D29/D89)*100</f>
        <v>6.1705405629566679</v>
      </c>
    </row>
    <row r="30" spans="1:7" ht="15" x14ac:dyDescent="0.2">
      <c r="A30" s="74" t="s">
        <v>18</v>
      </c>
      <c r="B30" s="71" t="s">
        <v>88</v>
      </c>
      <c r="C30" s="37">
        <v>2267728</v>
      </c>
      <c r="D30" s="37">
        <v>1226822</v>
      </c>
      <c r="E30" s="38">
        <f t="shared" si="2"/>
        <v>54.099168859757427</v>
      </c>
      <c r="F30" s="57">
        <f>SUM(C30/C89)*100</f>
        <v>5.1385017241197257</v>
      </c>
      <c r="G30" s="38">
        <f>SUM(D30/D89)*100</f>
        <v>6.1705405629566679</v>
      </c>
    </row>
    <row r="31" spans="1:7" ht="15.75" x14ac:dyDescent="0.25">
      <c r="A31" s="67" t="s">
        <v>21</v>
      </c>
      <c r="B31" s="71" t="s">
        <v>99</v>
      </c>
      <c r="C31" s="37">
        <f>SUM(C32)</f>
        <v>2802</v>
      </c>
      <c r="D31" s="37">
        <f>SUM(D32)</f>
        <v>0</v>
      </c>
      <c r="E31" s="38">
        <f t="shared" si="2"/>
        <v>0</v>
      </c>
      <c r="F31" s="57">
        <f>SUM(C31/C89)*100</f>
        <v>6.3491220424069699E-3</v>
      </c>
      <c r="G31" s="38">
        <f>SUM(D31/D89)*100</f>
        <v>0</v>
      </c>
    </row>
    <row r="32" spans="1:7" ht="15" x14ac:dyDescent="0.2">
      <c r="A32" s="34" t="s">
        <v>23</v>
      </c>
      <c r="B32" s="71" t="s">
        <v>88</v>
      </c>
      <c r="C32" s="37">
        <v>2802</v>
      </c>
      <c r="D32" s="37"/>
      <c r="E32" s="38">
        <f t="shared" si="2"/>
        <v>0</v>
      </c>
      <c r="F32" s="57">
        <f>SUM(C32/C89)*100</f>
        <v>6.3491220424069699E-3</v>
      </c>
      <c r="G32" s="38">
        <f>SUM(D32/D89)*100</f>
        <v>0</v>
      </c>
    </row>
    <row r="33" spans="1:7" ht="15.75" x14ac:dyDescent="0.25">
      <c r="A33" s="29">
        <v>3</v>
      </c>
      <c r="B33" s="71" t="s">
        <v>196</v>
      </c>
      <c r="C33" s="37">
        <f>SUM(C34)</f>
        <v>279858</v>
      </c>
      <c r="D33" s="37">
        <f>SUM(D34)</f>
        <v>161941</v>
      </c>
      <c r="E33" s="38">
        <f t="shared" si="2"/>
        <v>57.865417461712724</v>
      </c>
      <c r="F33" s="57">
        <f>SUM(C33/C89)*100</f>
        <v>0.63413725786721253</v>
      </c>
      <c r="G33" s="38">
        <f>SUM(D33/D89)*100</f>
        <v>0.81451384903903412</v>
      </c>
    </row>
    <row r="34" spans="1:7" ht="15" x14ac:dyDescent="0.2">
      <c r="A34" s="34" t="s">
        <v>104</v>
      </c>
      <c r="B34" s="71" t="s">
        <v>88</v>
      </c>
      <c r="C34" s="37">
        <v>279858</v>
      </c>
      <c r="D34" s="37">
        <v>161941</v>
      </c>
      <c r="E34" s="38">
        <f t="shared" si="2"/>
        <v>57.865417461712724</v>
      </c>
      <c r="F34" s="57">
        <f>SUM(C34/C89)*100</f>
        <v>0.63413725786721253</v>
      </c>
      <c r="G34" s="38">
        <f>SUM(D34/D89)*100</f>
        <v>0.81451384903903412</v>
      </c>
    </row>
    <row r="35" spans="1:7" ht="15.75" x14ac:dyDescent="0.25">
      <c r="A35" s="29" t="s">
        <v>28</v>
      </c>
      <c r="B35" s="68" t="s">
        <v>13</v>
      </c>
      <c r="C35" s="32">
        <f>SUM(C36)</f>
        <v>4864264</v>
      </c>
      <c r="D35" s="32">
        <f>SUM(D36)</f>
        <v>1966494</v>
      </c>
      <c r="E35" s="19">
        <f t="shared" si="2"/>
        <v>40.427369896041824</v>
      </c>
      <c r="F35" s="70">
        <f>SUM(C35/C89)*100</f>
        <v>11.022057738217947</v>
      </c>
      <c r="G35" s="19">
        <f>SUM(D35/D89)*100</f>
        <v>9.8908651734407353</v>
      </c>
    </row>
    <row r="36" spans="1:7" ht="15.75" x14ac:dyDescent="0.25">
      <c r="A36" s="29" t="s">
        <v>20</v>
      </c>
      <c r="B36" s="71" t="s">
        <v>196</v>
      </c>
      <c r="C36" s="37">
        <f>SUM(C37:C38)</f>
        <v>4864264</v>
      </c>
      <c r="D36" s="37">
        <f>SUM(D37:D38)</f>
        <v>1966494</v>
      </c>
      <c r="E36" s="38">
        <f t="shared" si="2"/>
        <v>40.427369896041824</v>
      </c>
      <c r="F36" s="57">
        <f>SUM(C36/C89)*100</f>
        <v>11.022057738217947</v>
      </c>
      <c r="G36" s="38">
        <f>SUM(D36/D89)*100</f>
        <v>9.8908651734407353</v>
      </c>
    </row>
    <row r="37" spans="1:7" ht="15" x14ac:dyDescent="0.2">
      <c r="A37" s="74" t="s">
        <v>17</v>
      </c>
      <c r="B37" s="71" t="s">
        <v>122</v>
      </c>
      <c r="C37" s="37">
        <v>739402</v>
      </c>
      <c r="D37" s="37">
        <v>238242</v>
      </c>
      <c r="E37" s="38">
        <f t="shared" si="2"/>
        <v>32.220902837698574</v>
      </c>
      <c r="F37" s="57">
        <f>SUM(C37/C89)*100</f>
        <v>1.675429527623054</v>
      </c>
      <c r="G37" s="38">
        <f>SUM(D37/D89)*100</f>
        <v>1.198284612437601</v>
      </c>
    </row>
    <row r="38" spans="1:7" ht="15" x14ac:dyDescent="0.2">
      <c r="A38" s="74" t="s">
        <v>18</v>
      </c>
      <c r="B38" s="71" t="s">
        <v>123</v>
      </c>
      <c r="C38" s="37">
        <v>4124862</v>
      </c>
      <c r="D38" s="37">
        <v>1728252</v>
      </c>
      <c r="E38" s="38">
        <f t="shared" si="2"/>
        <v>41.898419874410344</v>
      </c>
      <c r="F38" s="57">
        <f>SUM(C38/C89)*100</f>
        <v>9.3466282105948935</v>
      </c>
      <c r="G38" s="38">
        <f>SUM(D38/D89)*100</f>
        <v>8.6925805610031333</v>
      </c>
    </row>
    <row r="39" spans="1:7" ht="15.75" x14ac:dyDescent="0.25">
      <c r="A39" s="29" t="s">
        <v>29</v>
      </c>
      <c r="B39" s="68" t="s">
        <v>15</v>
      </c>
      <c r="C39" s="32">
        <f>SUM(C40+C43+C45)</f>
        <v>2975818</v>
      </c>
      <c r="D39" s="32">
        <f>SUM(D40+D43+D45)</f>
        <v>1503879</v>
      </c>
      <c r="E39" s="19">
        <f t="shared" si="2"/>
        <v>50.536659163967691</v>
      </c>
      <c r="F39" s="70">
        <f>SUM(C39/C89)*100</f>
        <v>6.7429806059926563</v>
      </c>
      <c r="G39" s="19">
        <f>SUM(D39/D89)*100</f>
        <v>7.5640527894663707</v>
      </c>
    </row>
    <row r="40" spans="1:7" ht="15.75" x14ac:dyDescent="0.25">
      <c r="A40" s="67" t="s">
        <v>20</v>
      </c>
      <c r="B40" s="71" t="s">
        <v>16</v>
      </c>
      <c r="C40" s="37">
        <f>SUM(C41:C42)</f>
        <v>1468915</v>
      </c>
      <c r="D40" s="37">
        <f>SUM(D41:D42)</f>
        <v>699262</v>
      </c>
      <c r="E40" s="38">
        <f t="shared" si="2"/>
        <v>47.603979808225802</v>
      </c>
      <c r="F40" s="57">
        <f>SUM(C40/C89)*100</f>
        <v>3.3284513222420529</v>
      </c>
      <c r="G40" s="38">
        <f>SUM(D40/D89)*100</f>
        <v>3.5170746327781908</v>
      </c>
    </row>
    <row r="41" spans="1:7" ht="15" x14ac:dyDescent="0.2">
      <c r="A41" s="74" t="s">
        <v>17</v>
      </c>
      <c r="B41" s="71" t="s">
        <v>109</v>
      </c>
      <c r="C41" s="37">
        <v>4200</v>
      </c>
      <c r="D41" s="37">
        <v>2293</v>
      </c>
      <c r="E41" s="38">
        <f t="shared" si="2"/>
        <v>54.595238095238095</v>
      </c>
      <c r="F41" s="57">
        <f>SUM(C41/C89)*100</f>
        <v>9.5168852884044489E-3</v>
      </c>
      <c r="G41" s="38">
        <f>SUM(D41/D89)*100</f>
        <v>1.1533090791377754E-2</v>
      </c>
    </row>
    <row r="42" spans="1:7" ht="15" x14ac:dyDescent="0.2">
      <c r="A42" s="74" t="s">
        <v>18</v>
      </c>
      <c r="B42" s="71" t="s">
        <v>264</v>
      </c>
      <c r="C42" s="77">
        <v>1464715</v>
      </c>
      <c r="D42" s="77">
        <v>696969</v>
      </c>
      <c r="E42" s="38">
        <f t="shared" si="2"/>
        <v>47.583932710459031</v>
      </c>
      <c r="F42" s="57">
        <f>SUM(C42/C89)*100</f>
        <v>3.3189344369536489</v>
      </c>
      <c r="G42" s="38">
        <f>SUM(D42/D89)*100</f>
        <v>3.5055415419868132</v>
      </c>
    </row>
    <row r="43" spans="1:7" ht="15.75" x14ac:dyDescent="0.25">
      <c r="A43" s="67" t="s">
        <v>21</v>
      </c>
      <c r="B43" s="71" t="s">
        <v>99</v>
      </c>
      <c r="C43" s="37">
        <f>SUM(C44)</f>
        <v>204019</v>
      </c>
      <c r="D43" s="37">
        <f>SUM(D44)</f>
        <v>17705</v>
      </c>
      <c r="E43" s="38">
        <f t="shared" si="2"/>
        <v>8.6781133129757517</v>
      </c>
      <c r="F43" s="57">
        <f>SUM(C43/C89)*100</f>
        <v>0.46229176658452087</v>
      </c>
      <c r="G43" s="38">
        <f>SUM(D43/D89)*100</f>
        <v>8.9050751182443585E-2</v>
      </c>
    </row>
    <row r="44" spans="1:7" ht="15.75" x14ac:dyDescent="0.25">
      <c r="A44" s="29" t="s">
        <v>22</v>
      </c>
      <c r="B44" s="71" t="s">
        <v>265</v>
      </c>
      <c r="C44" s="77">
        <v>204019</v>
      </c>
      <c r="D44" s="77">
        <v>17705</v>
      </c>
      <c r="E44" s="38">
        <f t="shared" si="2"/>
        <v>8.6781133129757517</v>
      </c>
      <c r="F44" s="57">
        <f>SUM(C44/C89)*100</f>
        <v>0.46229176658452087</v>
      </c>
      <c r="G44" s="38">
        <f>SUM(D44/D89)*100</f>
        <v>8.9050751182443585E-2</v>
      </c>
    </row>
    <row r="45" spans="1:7" ht="15.75" x14ac:dyDescent="0.25">
      <c r="A45" s="29" t="s">
        <v>56</v>
      </c>
      <c r="B45" s="71" t="s">
        <v>196</v>
      </c>
      <c r="C45" s="37">
        <f>SUM(C46:C48)</f>
        <v>1302884</v>
      </c>
      <c r="D45" s="37">
        <f>SUM(D46:D48)</f>
        <v>786912</v>
      </c>
      <c r="E45" s="38">
        <f t="shared" si="2"/>
        <v>60.397702328066046</v>
      </c>
      <c r="F45" s="57">
        <f>SUM(C45/C89)*100</f>
        <v>2.9522375171660817</v>
      </c>
      <c r="G45" s="38">
        <f>SUM(D45/D89)*100</f>
        <v>3.9579274055057359</v>
      </c>
    </row>
    <row r="46" spans="1:7" ht="15" x14ac:dyDescent="0.2">
      <c r="A46" s="34" t="s">
        <v>103</v>
      </c>
      <c r="B46" s="71" t="s">
        <v>95</v>
      </c>
      <c r="C46" s="37">
        <v>4177</v>
      </c>
      <c r="D46" s="37">
        <v>1425</v>
      </c>
      <c r="E46" s="38">
        <f t="shared" si="2"/>
        <v>34.115393823318172</v>
      </c>
      <c r="F46" s="57">
        <f>SUM(C46/C89)*100</f>
        <v>9.4647690118250926E-3</v>
      </c>
      <c r="G46" s="38">
        <f>SUM(D46/D89)*100</f>
        <v>7.1673154721819884E-3</v>
      </c>
    </row>
    <row r="47" spans="1:7" ht="15" x14ac:dyDescent="0.2">
      <c r="A47" s="34" t="s">
        <v>104</v>
      </c>
      <c r="B47" s="71" t="s">
        <v>96</v>
      </c>
      <c r="C47" s="37">
        <v>261360</v>
      </c>
      <c r="D47" s="37">
        <v>237960</v>
      </c>
      <c r="E47" s="38">
        <f t="shared" si="2"/>
        <v>91.046831955922869</v>
      </c>
      <c r="F47" s="57">
        <f>SUM(C47/C89)*100</f>
        <v>0.592222175946997</v>
      </c>
      <c r="G47" s="38">
        <f>SUM(D47/D89)*100</f>
        <v>1.196866238428369</v>
      </c>
    </row>
    <row r="48" spans="1:7" ht="15" x14ac:dyDescent="0.2">
      <c r="A48" s="34" t="s">
        <v>105</v>
      </c>
      <c r="B48" s="71" t="s">
        <v>265</v>
      </c>
      <c r="C48" s="37">
        <v>1037347</v>
      </c>
      <c r="D48" s="37">
        <v>547527</v>
      </c>
      <c r="E48" s="38">
        <f>SUM(D48/C48)*100</f>
        <v>52.781470424072175</v>
      </c>
      <c r="F48" s="57">
        <f>SUM(C48/C89)*100</f>
        <v>2.3505505722072599</v>
      </c>
      <c r="G48" s="38">
        <f>SUM(D48/D89)*100</f>
        <v>2.7538938516051847</v>
      </c>
    </row>
    <row r="49" spans="1:7" ht="15.75" x14ac:dyDescent="0.25">
      <c r="A49" s="29" t="s">
        <v>30</v>
      </c>
      <c r="B49" s="75" t="s">
        <v>14</v>
      </c>
      <c r="C49" s="32">
        <f>SUM(C50+C53+C55)</f>
        <v>3255973</v>
      </c>
      <c r="D49" s="32">
        <f>SUM(D50+D53+D55)</f>
        <v>1597576</v>
      </c>
      <c r="E49" s="19">
        <f>SUM(D49/C49)*100</f>
        <v>49.066008839753891</v>
      </c>
      <c r="F49" s="70">
        <f>SUM(C49/C89)*100</f>
        <v>7.377790843605263</v>
      </c>
      <c r="G49" s="19">
        <f>SUM(D49/D89)*100</f>
        <v>8.0353201282713069</v>
      </c>
    </row>
    <row r="50" spans="1:7" ht="15.75" x14ac:dyDescent="0.25">
      <c r="A50" s="29" t="s">
        <v>20</v>
      </c>
      <c r="B50" s="71" t="s">
        <v>16</v>
      </c>
      <c r="C50" s="37">
        <f>SUM(C51:C52)</f>
        <v>120577</v>
      </c>
      <c r="D50" s="37">
        <f>SUM(D51:D52)</f>
        <v>134647</v>
      </c>
      <c r="E50" s="38">
        <f>SUM(D50/C50)*100</f>
        <v>111.66889207726183</v>
      </c>
      <c r="F50" s="57">
        <f>SUM(C50/C89)*100</f>
        <v>0.27321844700474845</v>
      </c>
      <c r="G50" s="38">
        <f>SUM(D50/D89)*100</f>
        <v>0.67723335184764089</v>
      </c>
    </row>
    <row r="51" spans="1:7" ht="15" x14ac:dyDescent="0.2">
      <c r="A51" s="34" t="s">
        <v>17</v>
      </c>
      <c r="B51" s="71" t="s">
        <v>270</v>
      </c>
      <c r="C51" s="37">
        <v>89883</v>
      </c>
      <c r="D51" s="37">
        <v>89883</v>
      </c>
      <c r="E51" s="38">
        <f>SUM(D51/C51)*100</f>
        <v>100</v>
      </c>
      <c r="F51" s="57">
        <f>SUM(C51/C89)*100</f>
        <v>0.20366814294706126</v>
      </c>
      <c r="G51" s="38">
        <f>SUM(D51/D89)*100</f>
        <v>0.45208408181483067</v>
      </c>
    </row>
    <row r="52" spans="1:7" ht="15" x14ac:dyDescent="0.2">
      <c r="A52" s="34" t="s">
        <v>18</v>
      </c>
      <c r="B52" s="71" t="s">
        <v>266</v>
      </c>
      <c r="C52" s="37">
        <v>30694</v>
      </c>
      <c r="D52" s="37">
        <v>44764</v>
      </c>
      <c r="E52" s="38">
        <f>SUM(D52/C52)*100</f>
        <v>145.83957776764188</v>
      </c>
      <c r="F52" s="57">
        <f>SUM(C52/C89)*100</f>
        <v>6.9550304057687196E-2</v>
      </c>
      <c r="G52" s="38">
        <f>SUM(D52/D89)*100</f>
        <v>0.22514927003281024</v>
      </c>
    </row>
    <row r="53" spans="1:7" ht="15.75" x14ac:dyDescent="0.25">
      <c r="A53" s="29" t="s">
        <v>21</v>
      </c>
      <c r="B53" s="71" t="s">
        <v>99</v>
      </c>
      <c r="C53" s="37">
        <f>SUM(C54)</f>
        <v>0</v>
      </c>
      <c r="D53" s="37">
        <f>SUM(D54)</f>
        <v>0</v>
      </c>
      <c r="E53" s="38"/>
      <c r="F53" s="57"/>
      <c r="G53" s="38"/>
    </row>
    <row r="54" spans="1:7" ht="15" x14ac:dyDescent="0.2">
      <c r="A54" s="34" t="s">
        <v>22</v>
      </c>
      <c r="B54" s="71" t="s">
        <v>266</v>
      </c>
      <c r="C54" s="37"/>
      <c r="D54" s="37"/>
      <c r="E54" s="38"/>
      <c r="F54" s="57"/>
      <c r="G54" s="38"/>
    </row>
    <row r="55" spans="1:7" ht="15.75" x14ac:dyDescent="0.25">
      <c r="A55" s="29" t="s">
        <v>56</v>
      </c>
      <c r="B55" s="71" t="s">
        <v>196</v>
      </c>
      <c r="C55" s="37">
        <f>SUM(C56:C57)</f>
        <v>3135396</v>
      </c>
      <c r="D55" s="37">
        <f>SUM(D56:D57)</f>
        <v>1462929</v>
      </c>
      <c r="E55" s="38">
        <f>SUM(D55/C55)*100</f>
        <v>46.658508207575693</v>
      </c>
      <c r="F55" s="57">
        <f>SUM(C55/C89)*100</f>
        <v>7.1045723966005143</v>
      </c>
      <c r="G55" s="38">
        <f>SUM(D55/D89)*100</f>
        <v>7.3580867764236668</v>
      </c>
    </row>
    <row r="56" spans="1:7" ht="15" x14ac:dyDescent="0.2">
      <c r="A56" s="34" t="s">
        <v>103</v>
      </c>
      <c r="B56" s="71" t="s">
        <v>90</v>
      </c>
      <c r="C56" s="37">
        <v>1384345</v>
      </c>
      <c r="D56" s="37">
        <v>716210</v>
      </c>
      <c r="E56" s="38">
        <f>SUM(D56/C56)*100</f>
        <v>51.736380743239586</v>
      </c>
      <c r="F56" s="57">
        <f>SUM(C56/C89)*100</f>
        <v>3.1368220391848238</v>
      </c>
      <c r="G56" s="38">
        <f>SUM(D56/D89)*100</f>
        <v>3.6023179047940084</v>
      </c>
    </row>
    <row r="57" spans="1:7" ht="15" x14ac:dyDescent="0.2">
      <c r="A57" s="34" t="s">
        <v>104</v>
      </c>
      <c r="B57" s="71" t="s">
        <v>266</v>
      </c>
      <c r="C57" s="37">
        <v>1751051</v>
      </c>
      <c r="D57" s="37">
        <v>746719</v>
      </c>
      <c r="E57" s="38">
        <f>SUM(D57/C57)*100</f>
        <v>42.644046347022446</v>
      </c>
      <c r="F57" s="57">
        <f>SUM(C57/C89)*100</f>
        <v>3.9677503574156905</v>
      </c>
      <c r="G57" s="38">
        <f>SUM(D57/D89)*100</f>
        <v>3.7557688716296576</v>
      </c>
    </row>
    <row r="58" spans="1:7" ht="15.75" x14ac:dyDescent="0.25">
      <c r="A58" s="166" t="s">
        <v>31</v>
      </c>
      <c r="B58" s="167" t="s">
        <v>262</v>
      </c>
      <c r="C58" s="32">
        <f>SUM(C59:C60)</f>
        <v>502000</v>
      </c>
      <c r="D58" s="32">
        <f>SUM(D59:D60)</f>
        <v>0</v>
      </c>
      <c r="E58" s="19">
        <f>SUM(D58/C58)*100</f>
        <v>0</v>
      </c>
      <c r="F58" s="70">
        <f>SUM(C58/C89)*100</f>
        <v>1.1374943844711987</v>
      </c>
      <c r="G58" s="19">
        <f>SUM(D58/D89)*100</f>
        <v>0</v>
      </c>
    </row>
    <row r="59" spans="1:7" ht="15" x14ac:dyDescent="0.2">
      <c r="A59" s="165"/>
      <c r="B59" s="71" t="s">
        <v>16</v>
      </c>
      <c r="C59" s="37"/>
      <c r="D59" s="37"/>
      <c r="E59" s="38"/>
      <c r="F59" s="57">
        <f>SUM(C59/C89)*100</f>
        <v>0</v>
      </c>
      <c r="G59" s="38">
        <f>SUM(D59/D89)*100</f>
        <v>0</v>
      </c>
    </row>
    <row r="60" spans="1:7" ht="15" x14ac:dyDescent="0.2">
      <c r="A60" s="34"/>
      <c r="B60" s="71" t="s">
        <v>196</v>
      </c>
      <c r="C60" s="37">
        <v>502000</v>
      </c>
      <c r="D60" s="37"/>
      <c r="E60" s="38">
        <f>SUM(D60/C60)*100</f>
        <v>0</v>
      </c>
      <c r="F60" s="57">
        <f>SUM(C60/C89)*100</f>
        <v>1.1374943844711987</v>
      </c>
      <c r="G60" s="38">
        <f>SUM(D60/D89)*100</f>
        <v>0</v>
      </c>
    </row>
    <row r="61" spans="1:7" ht="15.75" x14ac:dyDescent="0.25">
      <c r="A61" s="34"/>
      <c r="B61" s="68" t="s">
        <v>252</v>
      </c>
      <c r="C61" s="32">
        <f>SUM(C62)</f>
        <v>348000</v>
      </c>
      <c r="D61" s="32">
        <f>SUM(D62)</f>
        <v>174000</v>
      </c>
      <c r="E61" s="19">
        <f>SUM(D61/C61)*100</f>
        <v>50</v>
      </c>
      <c r="F61" s="70">
        <f>SUM(C61/C89)*100</f>
        <v>0.78854192389636868</v>
      </c>
      <c r="G61" s="19">
        <f>SUM(D61/D89)*100</f>
        <v>0.8751669418664324</v>
      </c>
    </row>
    <row r="62" spans="1:7" ht="15" x14ac:dyDescent="0.2">
      <c r="A62" s="34"/>
      <c r="B62" s="71" t="s">
        <v>196</v>
      </c>
      <c r="C62" s="37">
        <v>348000</v>
      </c>
      <c r="D62" s="37">
        <v>174000</v>
      </c>
      <c r="E62" s="38">
        <f>SUM(D62/C62)*100</f>
        <v>50</v>
      </c>
      <c r="F62" s="57">
        <f>SUM(C62/C89)*100</f>
        <v>0.78854192389636868</v>
      </c>
      <c r="G62" s="38">
        <f>SUM(D62/D89)*100</f>
        <v>0.8751669418664324</v>
      </c>
    </row>
    <row r="63" spans="1:7" ht="15.75" x14ac:dyDescent="0.25">
      <c r="A63" s="29" t="s">
        <v>4</v>
      </c>
      <c r="B63" s="68" t="s">
        <v>102</v>
      </c>
      <c r="C63" s="32"/>
      <c r="D63" s="32"/>
      <c r="E63" s="38"/>
      <c r="F63" s="70"/>
      <c r="G63" s="19"/>
    </row>
    <row r="64" spans="1:7" ht="15" x14ac:dyDescent="0.2">
      <c r="A64" s="34"/>
      <c r="B64" s="71" t="s">
        <v>196</v>
      </c>
      <c r="C64" s="37"/>
      <c r="D64" s="37"/>
      <c r="E64" s="38"/>
      <c r="F64" s="57"/>
      <c r="G64" s="38"/>
    </row>
    <row r="65" spans="1:7" ht="15.75" x14ac:dyDescent="0.25">
      <c r="A65" s="29" t="s">
        <v>271</v>
      </c>
      <c r="B65" s="96" t="s">
        <v>32</v>
      </c>
      <c r="C65" s="80">
        <f>SUM(C66:C68)</f>
        <v>4685577</v>
      </c>
      <c r="D65" s="80">
        <f>SUM(D66:D68)</f>
        <v>1584945</v>
      </c>
      <c r="E65" s="19">
        <f t="shared" ref="E65:E77" si="3">SUM(D65/C65)*100</f>
        <v>33.826036793334097</v>
      </c>
      <c r="F65" s="94">
        <f>SUM(C65/C89)*100</f>
        <v>10.617166385472919</v>
      </c>
      <c r="G65" s="33">
        <f>SUM(D65/D89)*100</f>
        <v>7.9717900498649001</v>
      </c>
    </row>
    <row r="66" spans="1:7" ht="15.75" x14ac:dyDescent="0.25">
      <c r="A66" s="29" t="s">
        <v>20</v>
      </c>
      <c r="B66" s="87" t="s">
        <v>79</v>
      </c>
      <c r="C66" s="77">
        <f t="shared" ref="C66:D68" si="4">SUM(C70+C74+C78+C82+C86)</f>
        <v>94474</v>
      </c>
      <c r="D66" s="77">
        <f t="shared" si="4"/>
        <v>25447</v>
      </c>
      <c r="E66" s="38">
        <f t="shared" si="3"/>
        <v>26.935453140546606</v>
      </c>
      <c r="F66" s="92">
        <f>SUM(C66/C89)*100</f>
        <v>0.21407100493731476</v>
      </c>
      <c r="G66" s="28">
        <f>SUM(D66/D89)*100</f>
        <v>0.12799065040043162</v>
      </c>
    </row>
    <row r="67" spans="1:7" ht="15.75" x14ac:dyDescent="0.25">
      <c r="A67" s="29" t="s">
        <v>21</v>
      </c>
      <c r="B67" s="76" t="s">
        <v>99</v>
      </c>
      <c r="C67" s="77">
        <f t="shared" si="4"/>
        <v>988933</v>
      </c>
      <c r="D67" s="77">
        <f t="shared" si="4"/>
        <v>232711</v>
      </c>
      <c r="E67" s="38">
        <f t="shared" si="3"/>
        <v>23.53152336912612</v>
      </c>
      <c r="F67" s="57">
        <f>SUM(C67/C89)*100</f>
        <v>2.2408480759327802</v>
      </c>
      <c r="G67" s="38">
        <f>SUM(D67/D89)*100</f>
        <v>1.1704653690153985</v>
      </c>
    </row>
    <row r="68" spans="1:7" ht="15.75" x14ac:dyDescent="0.25">
      <c r="A68" s="29" t="s">
        <v>56</v>
      </c>
      <c r="B68" s="76" t="s">
        <v>196</v>
      </c>
      <c r="C68" s="77">
        <f t="shared" si="4"/>
        <v>3602170</v>
      </c>
      <c r="D68" s="77">
        <f t="shared" si="4"/>
        <v>1326787</v>
      </c>
      <c r="E68" s="38">
        <f t="shared" si="3"/>
        <v>36.832992335175739</v>
      </c>
      <c r="F68" s="57">
        <f>SUM(C68/C89)*100</f>
        <v>8.1622473046028237</v>
      </c>
      <c r="G68" s="38">
        <f>SUM(D68/D89)*100</f>
        <v>6.6733340304490696</v>
      </c>
    </row>
    <row r="69" spans="1:7" ht="15.75" x14ac:dyDescent="0.25">
      <c r="A69" s="29"/>
      <c r="B69" s="75" t="s">
        <v>92</v>
      </c>
      <c r="C69" s="80">
        <f>SUM(C70:C72)</f>
        <v>1084448</v>
      </c>
      <c r="D69" s="80">
        <f>SUM(D70:D72)</f>
        <v>145617</v>
      </c>
      <c r="E69" s="19">
        <f t="shared" si="3"/>
        <v>13.427753105727522</v>
      </c>
      <c r="F69" s="70">
        <f>SUM(C69/C89)*100</f>
        <v>2.4572779088665784</v>
      </c>
      <c r="G69" s="19">
        <f>SUM(D69/D89)*100</f>
        <v>0.73240910674577164</v>
      </c>
    </row>
    <row r="70" spans="1:7" ht="15.75" x14ac:dyDescent="0.25">
      <c r="A70" s="29"/>
      <c r="B70" s="87" t="s">
        <v>79</v>
      </c>
      <c r="C70" s="77">
        <v>71674</v>
      </c>
      <c r="D70" s="77">
        <v>25447</v>
      </c>
      <c r="E70" s="38">
        <f t="shared" si="3"/>
        <v>35.503808912576389</v>
      </c>
      <c r="F70" s="57">
        <f>SUM(C70/C89)*100</f>
        <v>0.16240791337169061</v>
      </c>
      <c r="G70" s="38">
        <f>SUM(D70/D89)*100</f>
        <v>0.12799065040043162</v>
      </c>
    </row>
    <row r="71" spans="1:7" ht="15.75" x14ac:dyDescent="0.25">
      <c r="A71" s="29"/>
      <c r="B71" s="76" t="s">
        <v>99</v>
      </c>
      <c r="C71" s="77">
        <v>402314</v>
      </c>
      <c r="D71" s="77">
        <v>77019</v>
      </c>
      <c r="E71" s="38">
        <f t="shared" si="3"/>
        <v>19.144001948726615</v>
      </c>
      <c r="F71" s="57">
        <f>SUM(C71/C89)*100</f>
        <v>0.91161337807598752</v>
      </c>
      <c r="G71" s="38">
        <f>SUM(D71/D89)*100</f>
        <v>0.38738208445753308</v>
      </c>
    </row>
    <row r="72" spans="1:7" ht="15.75" x14ac:dyDescent="0.25">
      <c r="A72" s="29"/>
      <c r="B72" s="76" t="s">
        <v>196</v>
      </c>
      <c r="C72" s="77">
        <v>610460</v>
      </c>
      <c r="D72" s="77">
        <v>43151</v>
      </c>
      <c r="E72" s="38">
        <f t="shared" si="3"/>
        <v>7.068604003538316</v>
      </c>
      <c r="F72" s="57">
        <f>SUM(C72/C89)*100</f>
        <v>1.3832566174189</v>
      </c>
      <c r="G72" s="38">
        <f>SUM(D72/D89)*100</f>
        <v>0.21703637188780703</v>
      </c>
    </row>
    <row r="73" spans="1:7" ht="15.75" x14ac:dyDescent="0.25">
      <c r="A73" s="29"/>
      <c r="B73" s="75" t="s">
        <v>93</v>
      </c>
      <c r="C73" s="80">
        <f>SUM(C74:C76)</f>
        <v>3077129</v>
      </c>
      <c r="D73" s="80">
        <f>SUM(D74:D76)</f>
        <v>1364694</v>
      </c>
      <c r="E73" s="19">
        <f t="shared" si="3"/>
        <v>44.349586903896451</v>
      </c>
      <c r="F73" s="70">
        <f>SUM(C73/C89)*100</f>
        <v>6.9725437406244515</v>
      </c>
      <c r="G73" s="19">
        <f>SUM(D73/D89)*100</f>
        <v>6.8639946813992463</v>
      </c>
    </row>
    <row r="74" spans="1:7" ht="15.75" x14ac:dyDescent="0.25">
      <c r="A74" s="29"/>
      <c r="B74" s="87" t="s">
        <v>79</v>
      </c>
      <c r="C74" s="77">
        <v>22800</v>
      </c>
      <c r="D74" s="77"/>
      <c r="E74" s="38">
        <f t="shared" si="3"/>
        <v>0</v>
      </c>
      <c r="F74" s="57">
        <f>SUM(C74/C89)*100</f>
        <v>5.166309156562416E-2</v>
      </c>
      <c r="G74" s="38">
        <f>SUM(D74/D89)*100</f>
        <v>0</v>
      </c>
    </row>
    <row r="75" spans="1:7" ht="15.75" x14ac:dyDescent="0.25">
      <c r="A75" s="29"/>
      <c r="B75" s="76" t="s">
        <v>99</v>
      </c>
      <c r="C75" s="77">
        <v>566619</v>
      </c>
      <c r="D75" s="77">
        <v>142250</v>
      </c>
      <c r="E75" s="38">
        <f t="shared" si="3"/>
        <v>25.105052954454404</v>
      </c>
      <c r="F75" s="57">
        <f>SUM(C75/C89)*100</f>
        <v>1.2839161964834385</v>
      </c>
      <c r="G75" s="38">
        <f>SUM(D75/D89)*100</f>
        <v>0.71547412345114947</v>
      </c>
    </row>
    <row r="76" spans="1:7" ht="15.75" x14ac:dyDescent="0.25">
      <c r="A76" s="29"/>
      <c r="B76" s="76" t="s">
        <v>196</v>
      </c>
      <c r="C76" s="77">
        <v>2487710</v>
      </c>
      <c r="D76" s="77">
        <v>1222444</v>
      </c>
      <c r="E76" s="38">
        <f t="shared" si="3"/>
        <v>49.139328941074325</v>
      </c>
      <c r="F76" s="57">
        <f>SUM(C76/C89)*100</f>
        <v>5.6369644525753895</v>
      </c>
      <c r="G76" s="38">
        <f>SUM(D76/D89)*100</f>
        <v>6.1485205579480979</v>
      </c>
    </row>
    <row r="77" spans="1:7" ht="15.75" x14ac:dyDescent="0.25">
      <c r="A77" s="29"/>
      <c r="B77" s="88" t="s">
        <v>94</v>
      </c>
      <c r="C77" s="80">
        <f>SUM(C78:C80)</f>
        <v>186000</v>
      </c>
      <c r="D77" s="80">
        <f>SUM(D78:D80)</f>
        <v>34692</v>
      </c>
      <c r="E77" s="19">
        <f t="shared" si="3"/>
        <v>18.651612903225807</v>
      </c>
      <c r="F77" s="70">
        <f>SUM(C77/C89)*100</f>
        <v>0.42146206277219705</v>
      </c>
      <c r="G77" s="19">
        <f>SUM(D77/D89)*100</f>
        <v>0.17449018130592109</v>
      </c>
    </row>
    <row r="78" spans="1:7" ht="15.75" x14ac:dyDescent="0.25">
      <c r="A78" s="29"/>
      <c r="B78" s="87" t="s">
        <v>79</v>
      </c>
      <c r="C78" s="77"/>
      <c r="D78" s="77"/>
      <c r="E78" s="38"/>
      <c r="F78" s="57">
        <f>SUM(C78/C89)*100</f>
        <v>0</v>
      </c>
      <c r="G78" s="38">
        <f>SUM(D78/D89)*100</f>
        <v>0</v>
      </c>
    </row>
    <row r="79" spans="1:7" ht="15.75" x14ac:dyDescent="0.25">
      <c r="A79" s="78"/>
      <c r="B79" s="76" t="s">
        <v>99</v>
      </c>
      <c r="C79" s="77"/>
      <c r="D79" s="77"/>
      <c r="E79" s="38"/>
      <c r="F79" s="57">
        <f>SUM(C79/C89)*100</f>
        <v>0</v>
      </c>
      <c r="G79" s="38">
        <f>SUM(D79/D89)*100</f>
        <v>0</v>
      </c>
    </row>
    <row r="80" spans="1:7" ht="15.75" x14ac:dyDescent="0.25">
      <c r="A80" s="78"/>
      <c r="B80" s="76" t="s">
        <v>196</v>
      </c>
      <c r="C80" s="77">
        <v>186000</v>
      </c>
      <c r="D80" s="77">
        <v>34692</v>
      </c>
      <c r="E80" s="38">
        <f>SUM(D80/C80)*100</f>
        <v>18.651612903225807</v>
      </c>
      <c r="F80" s="57">
        <f>SUM(C80/C89)*100</f>
        <v>0.42146206277219705</v>
      </c>
      <c r="G80" s="38">
        <f>SUM(D80/D89)*100</f>
        <v>0.17449018130592109</v>
      </c>
    </row>
    <row r="81" spans="1:7" ht="15.75" x14ac:dyDescent="0.25">
      <c r="A81" s="29"/>
      <c r="B81" s="75" t="s">
        <v>121</v>
      </c>
      <c r="C81" s="80">
        <f>SUM(C82:C84)</f>
        <v>100000</v>
      </c>
      <c r="D81" s="80">
        <f>SUM(D82:D84)</f>
        <v>0</v>
      </c>
      <c r="E81" s="38">
        <f>SUM(D81/C81)*100</f>
        <v>0</v>
      </c>
      <c r="F81" s="70">
        <f>SUM(C81/C89)*100</f>
        <v>0.22659250686677262</v>
      </c>
      <c r="G81" s="19">
        <f>SUM(D81/D89)*100</f>
        <v>0</v>
      </c>
    </row>
    <row r="82" spans="1:7" ht="15.75" x14ac:dyDescent="0.25">
      <c r="A82" s="29"/>
      <c r="B82" s="87" t="s">
        <v>79</v>
      </c>
      <c r="C82" s="77"/>
      <c r="D82" s="77"/>
      <c r="E82" s="38"/>
      <c r="F82" s="57"/>
      <c r="G82" s="38"/>
    </row>
    <row r="83" spans="1:7" ht="15.75" x14ac:dyDescent="0.25">
      <c r="A83" s="29"/>
      <c r="B83" s="76" t="s">
        <v>99</v>
      </c>
      <c r="C83" s="77"/>
      <c r="D83" s="77"/>
      <c r="E83" s="38"/>
      <c r="F83" s="57"/>
      <c r="G83" s="38"/>
    </row>
    <row r="84" spans="1:7" ht="15.75" x14ac:dyDescent="0.25">
      <c r="A84" s="29"/>
      <c r="B84" s="76" t="s">
        <v>196</v>
      </c>
      <c r="C84" s="77">
        <v>100000</v>
      </c>
      <c r="D84" s="77"/>
      <c r="E84" s="38">
        <f>SUM(D84/C84)*100</f>
        <v>0</v>
      </c>
      <c r="F84" s="57">
        <f>SUM(C84/C89)*100</f>
        <v>0.22659250686677262</v>
      </c>
      <c r="G84" s="38">
        <f>SUM(D84/D89)*100</f>
        <v>0</v>
      </c>
    </row>
    <row r="85" spans="1:7" ht="15.75" x14ac:dyDescent="0.25">
      <c r="A85" s="29"/>
      <c r="B85" s="75" t="s">
        <v>124</v>
      </c>
      <c r="C85" s="80">
        <f>SUM(C86:C88)</f>
        <v>238000</v>
      </c>
      <c r="D85" s="80">
        <f>SUM(D86:D88)</f>
        <v>39942</v>
      </c>
      <c r="E85" s="38">
        <f>SUM(D85/C85)*100</f>
        <v>16.78235294117647</v>
      </c>
      <c r="F85" s="70">
        <f>SUM(C85/C89)*100</f>
        <v>0.53929016634291882</v>
      </c>
      <c r="G85" s="19">
        <f>SUM(D85/D89)*100</f>
        <v>0.20089608041396001</v>
      </c>
    </row>
    <row r="86" spans="1:7" ht="15.75" x14ac:dyDescent="0.25">
      <c r="A86" s="29"/>
      <c r="B86" s="87" t="s">
        <v>79</v>
      </c>
      <c r="C86" s="77"/>
      <c r="D86" s="77"/>
      <c r="E86" s="38"/>
      <c r="F86" s="57">
        <f>SUM(C86/C89)*100</f>
        <v>0</v>
      </c>
      <c r="G86" s="38">
        <f>SUM(D86/D89)*100</f>
        <v>0</v>
      </c>
    </row>
    <row r="87" spans="1:7" ht="15.75" x14ac:dyDescent="0.25">
      <c r="A87" s="29"/>
      <c r="B87" s="76" t="s">
        <v>99</v>
      </c>
      <c r="C87" s="77">
        <v>20000</v>
      </c>
      <c r="D87" s="77">
        <v>13442</v>
      </c>
      <c r="E87" s="38"/>
      <c r="F87" s="57">
        <f>SUM(C87/C89)*100</f>
        <v>4.5318501373354525E-2</v>
      </c>
      <c r="G87" s="38"/>
    </row>
    <row r="88" spans="1:7" ht="16.5" thickBot="1" x14ac:dyDescent="0.3">
      <c r="A88" s="78"/>
      <c r="B88" s="76" t="s">
        <v>196</v>
      </c>
      <c r="C88" s="79">
        <v>218000</v>
      </c>
      <c r="D88" s="79">
        <v>26500</v>
      </c>
      <c r="E88" s="38">
        <f>SUM(D88/C88)*100</f>
        <v>12.155963302752294</v>
      </c>
      <c r="F88" s="57">
        <f>SUM(C88/C89)*100</f>
        <v>0.49397166496956429</v>
      </c>
      <c r="G88" s="38">
        <f>SUM(D88/D89)*100</f>
        <v>0.13328691930724398</v>
      </c>
    </row>
    <row r="89" spans="1:7" ht="16.5" thickBot="1" x14ac:dyDescent="0.3">
      <c r="A89" s="81" t="s">
        <v>4</v>
      </c>
      <c r="B89" s="89" t="s">
        <v>5</v>
      </c>
      <c r="C89" s="95">
        <f>SUM(C12+C16+C20+C24+C28+C35+C39+C49+C58+C61+C63+C65)</f>
        <v>44132086</v>
      </c>
      <c r="D89" s="95">
        <f>SUM(D12+D16+D20+D24+D28+D35+D39+D49+D58+D61+D63+D65)</f>
        <v>19881921</v>
      </c>
      <c r="E89" s="58">
        <f>SUM(D89/C89)*100</f>
        <v>45.050943207171308</v>
      </c>
      <c r="F89" s="142">
        <f>SUM(F12+F16+F20+F24+F28+F35+F39+F49+F58+F61+F63+F65)</f>
        <v>100</v>
      </c>
      <c r="G89" s="142">
        <f>SUM(G12+G16+G20+G24+G28+G35+G39+G49+G58+G61+G63+G65)</f>
        <v>100</v>
      </c>
    </row>
    <row r="90" spans="1:7" ht="15.75" x14ac:dyDescent="0.25">
      <c r="A90" s="67" t="s">
        <v>20</v>
      </c>
      <c r="B90" s="82" t="s">
        <v>16</v>
      </c>
      <c r="C90" s="83">
        <f>SUM(C13+C17+C21+C25+C29+C40+C50+C59+C66)</f>
        <v>23628708</v>
      </c>
      <c r="D90" s="83">
        <f>SUM(D13+D17+D21+D25+D29+D40+D50+D59+D66)</f>
        <v>11842257</v>
      </c>
      <c r="E90" s="19">
        <f>SUM(D90/C90)*100</f>
        <v>50.118089402095109</v>
      </c>
      <c r="F90" s="106">
        <f>SUM(F13+F17+F21+F25+F29+F40+F50+F59+F66)</f>
        <v>53.540881797429655</v>
      </c>
      <c r="G90" s="106">
        <f>SUM(G13+G17+G21+G25+G29+G40+G50+G59+G66)</f>
        <v>59.562941629231901</v>
      </c>
    </row>
    <row r="91" spans="1:7" ht="15.75" x14ac:dyDescent="0.25">
      <c r="A91" s="67">
        <v>2</v>
      </c>
      <c r="B91" s="84" t="s">
        <v>99</v>
      </c>
      <c r="C91" s="85">
        <f>SUM(C14+C18+C22+C26+C31+C43+C53+C67)</f>
        <v>2057184</v>
      </c>
      <c r="D91" s="85">
        <f>SUM(D14+D18+D22+D26+D31+D43+D53+D67)</f>
        <v>344582</v>
      </c>
      <c r="E91" s="33">
        <f>SUM(D91/C91)*100</f>
        <v>16.750178885311183</v>
      </c>
      <c r="F91" s="158">
        <f>SUM(F14+F18+F22+F26+F31+F43+F53+F67)</f>
        <v>4.661424796462148</v>
      </c>
      <c r="G91" s="158">
        <f>SUM(G14+G18+G22+G26+G31+G43+G53+G67)</f>
        <v>1.7331423859897643</v>
      </c>
    </row>
    <row r="92" spans="1:7" ht="15.75" x14ac:dyDescent="0.25">
      <c r="A92" s="29">
        <v>3</v>
      </c>
      <c r="B92" s="84" t="s">
        <v>196</v>
      </c>
      <c r="C92" s="85">
        <f>SUM(C15+C19+C23+C27+C33+C36+C45+C55+C60+C62+C64+C68)</f>
        <v>18446194</v>
      </c>
      <c r="D92" s="85">
        <f>SUM(D15+D19+D23+D27+D33+D36+D45+D55+D60+D62+D64+D68)</f>
        <v>7695082</v>
      </c>
      <c r="E92" s="33">
        <f>SUM(D92/C92)*100</f>
        <v>41.716367072795613</v>
      </c>
      <c r="F92" s="107">
        <f>SUM(F15+F19+F23+F27+F33+F36+F45+F55+F60+F62+F64+F68)</f>
        <v>41.797693406108202</v>
      </c>
      <c r="G92" s="107">
        <f>SUM(G15+G19+G23+G27+G33+G36+G45+G55+G60+G62+G64+G68)</f>
        <v>38.703915984778334</v>
      </c>
    </row>
  </sheetData>
  <phoneticPr fontId="14" type="noConversion"/>
  <pageMargins left="0.75" right="0.75" top="1" bottom="1" header="0.5" footer="0.5"/>
  <pageSetup scale="95" orientation="landscape" r:id="rId1"/>
  <headerFooter alignWithMargins="0"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75" workbookViewId="0">
      <selection activeCell="D126" sqref="D126"/>
    </sheetView>
  </sheetViews>
  <sheetFormatPr defaultRowHeight="12.75" x14ac:dyDescent="0.2"/>
  <cols>
    <col min="1" max="1" width="5.28515625" customWidth="1"/>
    <col min="2" max="2" width="54.5703125" customWidth="1"/>
    <col min="3" max="3" width="9.28515625" bestFit="1" customWidth="1"/>
    <col min="4" max="4" width="11.5703125" bestFit="1" customWidth="1"/>
    <col min="5" max="5" width="12.85546875" customWidth="1"/>
    <col min="6" max="8" width="9.28515625" bestFit="1" customWidth="1"/>
  </cols>
  <sheetData>
    <row r="1" spans="1:8" ht="15.75" x14ac:dyDescent="0.25">
      <c r="E1" s="1" t="s">
        <v>184</v>
      </c>
    </row>
    <row r="3" spans="1:8" ht="15.75" x14ac:dyDescent="0.25">
      <c r="B3" s="1" t="s">
        <v>300</v>
      </c>
      <c r="H3" s="218"/>
    </row>
    <row r="4" spans="1:8" ht="15.75" x14ac:dyDescent="0.25">
      <c r="B4" s="1" t="s">
        <v>247</v>
      </c>
    </row>
    <row r="5" spans="1:8" ht="13.5" thickBot="1" x14ac:dyDescent="0.25"/>
    <row r="6" spans="1:8" ht="15.75" x14ac:dyDescent="0.25">
      <c r="A6" s="5" t="s">
        <v>0</v>
      </c>
      <c r="B6" s="5"/>
      <c r="C6" s="5"/>
      <c r="D6" s="4" t="s">
        <v>125</v>
      </c>
      <c r="E6" s="4" t="s">
        <v>7</v>
      </c>
      <c r="F6" s="4" t="s">
        <v>126</v>
      </c>
      <c r="G6" s="5" t="s">
        <v>237</v>
      </c>
      <c r="H6" s="5" t="s">
        <v>237</v>
      </c>
    </row>
    <row r="7" spans="1:8" ht="15.75" x14ac:dyDescent="0.25">
      <c r="A7" s="8" t="s">
        <v>2</v>
      </c>
      <c r="B7" s="8" t="s">
        <v>132</v>
      </c>
      <c r="C7" s="8" t="s">
        <v>33</v>
      </c>
      <c r="D7" s="7" t="s">
        <v>62</v>
      </c>
      <c r="E7" s="7" t="s">
        <v>297</v>
      </c>
      <c r="F7" s="7" t="s">
        <v>3</v>
      </c>
      <c r="G7" s="8" t="s">
        <v>65</v>
      </c>
      <c r="H7" s="8" t="s">
        <v>65</v>
      </c>
    </row>
    <row r="8" spans="1:8" ht="15.75" x14ac:dyDescent="0.25">
      <c r="A8" s="8"/>
      <c r="B8" s="8"/>
      <c r="C8" s="8"/>
      <c r="D8" s="7"/>
      <c r="E8" s="7" t="s">
        <v>301</v>
      </c>
      <c r="F8" s="7"/>
      <c r="G8" s="8" t="s">
        <v>66</v>
      </c>
      <c r="H8" s="8" t="s">
        <v>67</v>
      </c>
    </row>
    <row r="9" spans="1:8" ht="16.5" thickBot="1" x14ac:dyDescent="0.3">
      <c r="A9" s="8" t="s">
        <v>1</v>
      </c>
      <c r="B9" s="8"/>
      <c r="C9" s="11"/>
      <c r="D9" s="10" t="s">
        <v>296</v>
      </c>
      <c r="E9" s="10" t="s">
        <v>296</v>
      </c>
      <c r="F9" s="7" t="s">
        <v>127</v>
      </c>
      <c r="G9" s="11"/>
      <c r="H9" s="11"/>
    </row>
    <row r="10" spans="1:8" ht="16.5" thickBot="1" x14ac:dyDescent="0.3">
      <c r="A10" s="56">
        <v>1</v>
      </c>
      <c r="B10" s="56">
        <v>2</v>
      </c>
      <c r="C10" s="103">
        <v>3</v>
      </c>
      <c r="D10" s="51">
        <v>4</v>
      </c>
      <c r="E10" s="53">
        <v>5</v>
      </c>
      <c r="F10" s="53">
        <v>6</v>
      </c>
      <c r="G10" s="13">
        <v>7</v>
      </c>
      <c r="H10" s="104">
        <v>8</v>
      </c>
    </row>
    <row r="11" spans="1:8" ht="15" x14ac:dyDescent="0.25">
      <c r="A11" s="29">
        <v>1</v>
      </c>
      <c r="B11" s="96" t="s">
        <v>142</v>
      </c>
      <c r="C11" s="29" t="s">
        <v>128</v>
      </c>
      <c r="D11" s="83">
        <f>SUM(D12:D14)</f>
        <v>12069720</v>
      </c>
      <c r="E11" s="83">
        <f>SUM(E12:E14)</f>
        <v>5686056</v>
      </c>
      <c r="F11" s="106">
        <f t="shared" ref="F11:F42" si="0">SUM(E11/D11)*100</f>
        <v>47.110090374921704</v>
      </c>
      <c r="G11" s="106">
        <f>SUM(D11/D139)*100</f>
        <v>27.349081119800228</v>
      </c>
      <c r="H11" s="106">
        <f>SUM(E11/E139)*100</f>
        <v>28.599127820697007</v>
      </c>
    </row>
    <row r="12" spans="1:8" ht="15" x14ac:dyDescent="0.25">
      <c r="A12" s="29"/>
      <c r="B12" s="97" t="s">
        <v>79</v>
      </c>
      <c r="C12" s="29"/>
      <c r="D12" s="109">
        <v>10988705</v>
      </c>
      <c r="E12" s="109">
        <v>5280703</v>
      </c>
      <c r="F12" s="115">
        <f t="shared" si="0"/>
        <v>48.055735411952547</v>
      </c>
      <c r="G12" s="115">
        <f>SUM(D12/D139)*100</f>
        <v>24.899582131694387</v>
      </c>
      <c r="H12" s="111">
        <f>SUM(E12/E139)*100</f>
        <v>26.560325835717784</v>
      </c>
    </row>
    <row r="13" spans="1:8" ht="15" x14ac:dyDescent="0.25">
      <c r="A13" s="29"/>
      <c r="B13" s="97" t="s">
        <v>183</v>
      </c>
      <c r="C13" s="29"/>
      <c r="D13" s="109">
        <v>343447</v>
      </c>
      <c r="E13" s="109">
        <v>53485</v>
      </c>
      <c r="F13" s="115">
        <f t="shared" si="0"/>
        <v>15.572999618572879</v>
      </c>
      <c r="G13" s="115">
        <f>SUM(D13/D139)*100</f>
        <v>0.77822516705872458</v>
      </c>
      <c r="H13" s="111">
        <f>SUM(E13/E139)*100</f>
        <v>0.269013240722564</v>
      </c>
    </row>
    <row r="14" spans="1:8" ht="15" x14ac:dyDescent="0.25">
      <c r="A14" s="29"/>
      <c r="B14" s="97" t="s">
        <v>197</v>
      </c>
      <c r="C14" s="29"/>
      <c r="D14" s="109">
        <v>737568</v>
      </c>
      <c r="E14" s="109">
        <v>351868</v>
      </c>
      <c r="F14" s="115">
        <f t="shared" si="0"/>
        <v>47.706516551694214</v>
      </c>
      <c r="G14" s="115">
        <f>SUM(D14/D139)*100</f>
        <v>1.6712738210471176</v>
      </c>
      <c r="H14" s="111">
        <f>SUM(E14/E139)*100</f>
        <v>1.7697887442566542</v>
      </c>
    </row>
    <row r="15" spans="1:8" ht="15" x14ac:dyDescent="0.25">
      <c r="A15" s="29">
        <v>2</v>
      </c>
      <c r="B15" s="96" t="s">
        <v>143</v>
      </c>
      <c r="C15" s="29" t="s">
        <v>129</v>
      </c>
      <c r="D15" s="85">
        <f>SUM(D16:D18)</f>
        <v>1264788</v>
      </c>
      <c r="E15" s="85">
        <f>SUM(E16:E18)</f>
        <v>714125</v>
      </c>
      <c r="F15" s="106">
        <f t="shared" si="0"/>
        <v>56.462031581577307</v>
      </c>
      <c r="G15" s="106">
        <f>SUM(D15/D139)*100</f>
        <v>2.8659148357501163</v>
      </c>
      <c r="H15" s="107">
        <f>SUM(E15/E139)*100</f>
        <v>3.5918309905768155</v>
      </c>
    </row>
    <row r="16" spans="1:8" ht="15" x14ac:dyDescent="0.25">
      <c r="A16" s="29"/>
      <c r="B16" s="97" t="s">
        <v>79</v>
      </c>
      <c r="C16" s="29"/>
      <c r="D16" s="109">
        <v>979415</v>
      </c>
      <c r="E16" s="109">
        <v>595352</v>
      </c>
      <c r="F16" s="115">
        <f t="shared" si="0"/>
        <v>60.786489894477825</v>
      </c>
      <c r="G16" s="115">
        <f>SUM(D16/D139)*100</f>
        <v>2.2192810011292008</v>
      </c>
      <c r="H16" s="111">
        <f>SUM(E16/E139)*100</f>
        <v>2.9944390182417484</v>
      </c>
    </row>
    <row r="17" spans="1:8" ht="15" x14ac:dyDescent="0.25">
      <c r="A17" s="29"/>
      <c r="B17" s="97" t="s">
        <v>183</v>
      </c>
      <c r="C17" s="29"/>
      <c r="D17" s="109">
        <v>69200</v>
      </c>
      <c r="E17" s="109">
        <v>1772</v>
      </c>
      <c r="F17" s="115">
        <f t="shared" si="0"/>
        <v>2.5606936416184971</v>
      </c>
      <c r="G17" s="115">
        <f>SUM(D17/D139)*100</f>
        <v>0.15680201475180666</v>
      </c>
      <c r="H17" s="111">
        <f>SUM(E17/E139)*100</f>
        <v>8.9126196608466553E-3</v>
      </c>
    </row>
    <row r="18" spans="1:8" ht="15" x14ac:dyDescent="0.25">
      <c r="A18" s="29"/>
      <c r="B18" s="97" t="s">
        <v>197</v>
      </c>
      <c r="C18" s="29"/>
      <c r="D18" s="109">
        <v>216173</v>
      </c>
      <c r="E18" s="109">
        <v>117001</v>
      </c>
      <c r="F18" s="115">
        <f t="shared" si="0"/>
        <v>54.123780490625563</v>
      </c>
      <c r="G18" s="115">
        <f>SUM(D18/D139)*100</f>
        <v>0.4898318198691084</v>
      </c>
      <c r="H18" s="111">
        <f>SUM(E18/E139)*100</f>
        <v>0.58847935267422102</v>
      </c>
    </row>
    <row r="19" spans="1:8" ht="15" x14ac:dyDescent="0.25">
      <c r="A19" s="29">
        <v>3</v>
      </c>
      <c r="B19" s="96" t="s">
        <v>144</v>
      </c>
      <c r="C19" s="99" t="s">
        <v>257</v>
      </c>
      <c r="D19" s="85">
        <f>SUM(D20:D22)</f>
        <v>2346821</v>
      </c>
      <c r="E19" s="85">
        <f>SUM(E20:E22)</f>
        <v>1126944</v>
      </c>
      <c r="F19" s="106">
        <f t="shared" si="0"/>
        <v>48.020023683101527</v>
      </c>
      <c r="G19" s="106">
        <f>SUM(D19/D139)*100</f>
        <v>5.3177205355758623</v>
      </c>
      <c r="H19" s="107">
        <f>SUM(E19/E139)*100</f>
        <v>5.6681846789351997</v>
      </c>
    </row>
    <row r="20" spans="1:8" ht="15" x14ac:dyDescent="0.25">
      <c r="A20" s="29"/>
      <c r="B20" s="97" t="s">
        <v>79</v>
      </c>
      <c r="C20" s="29"/>
      <c r="D20" s="109">
        <v>2113884</v>
      </c>
      <c r="E20" s="109">
        <v>1030791</v>
      </c>
      <c r="F20" s="115">
        <f t="shared" si="0"/>
        <v>48.762893328110721</v>
      </c>
      <c r="G20" s="115">
        <f>SUM(D20/D139)*100</f>
        <v>4.7899027478556082</v>
      </c>
      <c r="H20" s="111">
        <f>SUM(E20/E139)*100</f>
        <v>5.1845644090427685</v>
      </c>
    </row>
    <row r="21" spans="1:8" ht="15" x14ac:dyDescent="0.25">
      <c r="A21" s="29"/>
      <c r="B21" s="97" t="s">
        <v>183</v>
      </c>
      <c r="C21" s="29"/>
      <c r="D21" s="109">
        <v>50765</v>
      </c>
      <c r="E21" s="109">
        <v>9887</v>
      </c>
      <c r="F21" s="115">
        <f t="shared" si="0"/>
        <v>19.476016940805675</v>
      </c>
      <c r="G21" s="115">
        <f>SUM(D21/D139)*100</f>
        <v>0.11502968611091713</v>
      </c>
      <c r="H21" s="111">
        <f>SUM(E21/E139)*100</f>
        <v>4.9728595139272511E-2</v>
      </c>
    </row>
    <row r="22" spans="1:8" ht="15" x14ac:dyDescent="0.25">
      <c r="A22" s="29"/>
      <c r="B22" s="97" t="s">
        <v>197</v>
      </c>
      <c r="C22" s="29"/>
      <c r="D22" s="109">
        <v>182172</v>
      </c>
      <c r="E22" s="109">
        <v>86266</v>
      </c>
      <c r="F22" s="115">
        <f t="shared" si="0"/>
        <v>47.354148826383856</v>
      </c>
      <c r="G22" s="115">
        <f>SUM(D22/D139)*100</f>
        <v>0.41278810160933704</v>
      </c>
      <c r="H22" s="111">
        <f>SUM(E22/E139)*100</f>
        <v>0.43389167475315893</v>
      </c>
    </row>
    <row r="23" spans="1:8" ht="15" x14ac:dyDescent="0.25">
      <c r="A23" s="29" t="s">
        <v>191</v>
      </c>
      <c r="B23" s="96" t="s">
        <v>192</v>
      </c>
      <c r="C23" s="99" t="s">
        <v>258</v>
      </c>
      <c r="D23" s="85">
        <f>SUM(D24)</f>
        <v>266937</v>
      </c>
      <c r="E23" s="85">
        <f>SUM(E24)</f>
        <v>134901</v>
      </c>
      <c r="F23" s="106">
        <f t="shared" si="0"/>
        <v>50.536643477674502</v>
      </c>
      <c r="G23" s="106">
        <f>SUM(D23/D139)*100</f>
        <v>0.60485924005495684</v>
      </c>
      <c r="H23" s="107">
        <f>SUM(E23/E139)*100</f>
        <v>0.67851089439496315</v>
      </c>
    </row>
    <row r="24" spans="1:8" ht="15" x14ac:dyDescent="0.25">
      <c r="A24" s="29"/>
      <c r="B24" s="97" t="s">
        <v>79</v>
      </c>
      <c r="C24" s="29"/>
      <c r="D24" s="109">
        <v>266937</v>
      </c>
      <c r="E24" s="109">
        <v>134901</v>
      </c>
      <c r="F24" s="115">
        <f t="shared" si="0"/>
        <v>50.536643477674502</v>
      </c>
      <c r="G24" s="110">
        <f>SUM(D24/D139)*100</f>
        <v>0.60485924005495684</v>
      </c>
      <c r="H24" s="111">
        <f>SUM(E24/E139)*100</f>
        <v>0.67851089439496315</v>
      </c>
    </row>
    <row r="25" spans="1:8" ht="15" x14ac:dyDescent="0.25">
      <c r="A25" s="29">
        <v>5</v>
      </c>
      <c r="B25" s="96" t="s">
        <v>145</v>
      </c>
      <c r="C25" s="99" t="s">
        <v>259</v>
      </c>
      <c r="D25" s="85">
        <f>SUM(D26:D28)</f>
        <v>511851</v>
      </c>
      <c r="E25" s="85">
        <f>SUM(E26:E28)</f>
        <v>248223</v>
      </c>
      <c r="F25" s="106">
        <f t="shared" si="0"/>
        <v>48.495167538990842</v>
      </c>
      <c r="G25" s="106">
        <f>SUM(D25/D139)*100</f>
        <v>1.1598160123226442</v>
      </c>
      <c r="H25" s="107">
        <f>SUM(E25/E139)*100</f>
        <v>1.2484859989132842</v>
      </c>
    </row>
    <row r="26" spans="1:8" ht="15" x14ac:dyDescent="0.25">
      <c r="A26" s="29"/>
      <c r="B26" s="97" t="s">
        <v>79</v>
      </c>
      <c r="C26" s="29"/>
      <c r="D26" s="109">
        <v>463823</v>
      </c>
      <c r="E26" s="109">
        <v>227697</v>
      </c>
      <c r="F26" s="115">
        <f t="shared" si="0"/>
        <v>49.091355969841942</v>
      </c>
      <c r="G26" s="110">
        <f>SUM(D26/D139)*100</f>
        <v>1.0509881631246709</v>
      </c>
      <c r="H26" s="121">
        <f>SUM(E26/E139)*100</f>
        <v>1.1452464779434541</v>
      </c>
    </row>
    <row r="27" spans="1:8" ht="15" x14ac:dyDescent="0.25">
      <c r="A27" s="29"/>
      <c r="B27" s="97" t="s">
        <v>183</v>
      </c>
      <c r="C27" s="29"/>
      <c r="D27" s="109">
        <v>9980</v>
      </c>
      <c r="E27" s="109">
        <v>2107</v>
      </c>
      <c r="F27" s="115">
        <f t="shared" si="0"/>
        <v>21.112224448897795</v>
      </c>
      <c r="G27" s="110">
        <f>SUM(D27/D139)*100</f>
        <v>2.2613932185303907E-2</v>
      </c>
      <c r="H27" s="111">
        <f>SUM(E27/E139)*100</f>
        <v>1.0597567508692948E-2</v>
      </c>
    </row>
    <row r="28" spans="1:8" ht="15" x14ac:dyDescent="0.25">
      <c r="A28" s="29"/>
      <c r="B28" s="97" t="s">
        <v>197</v>
      </c>
      <c r="C28" s="29"/>
      <c r="D28" s="109">
        <v>38048</v>
      </c>
      <c r="E28" s="109">
        <v>18419</v>
      </c>
      <c r="F28" s="115">
        <f t="shared" si="0"/>
        <v>48.409903280067283</v>
      </c>
      <c r="G28" s="110">
        <f>SUM(D28/D139)*100</f>
        <v>8.6213917012669658E-2</v>
      </c>
      <c r="H28" s="111">
        <f>SUM(E28/E139)*100</f>
        <v>9.2641953461136878E-2</v>
      </c>
    </row>
    <row r="29" spans="1:8" ht="15" x14ac:dyDescent="0.25">
      <c r="A29" s="29">
        <v>6</v>
      </c>
      <c r="B29" s="96" t="s">
        <v>146</v>
      </c>
      <c r="C29" s="99" t="s">
        <v>260</v>
      </c>
      <c r="D29" s="85">
        <f>SUM(D30:D32)</f>
        <v>184936</v>
      </c>
      <c r="E29" s="85">
        <f>SUM(E30:E32)</f>
        <v>89320</v>
      </c>
      <c r="F29" s="106">
        <f t="shared" si="0"/>
        <v>48.297789505558683</v>
      </c>
      <c r="G29" s="106">
        <f>SUM(D29/D139)*100</f>
        <v>0.41905111849913462</v>
      </c>
      <c r="H29" s="107">
        <f>SUM(E29/E139)*100</f>
        <v>0.44925236349143527</v>
      </c>
    </row>
    <row r="30" spans="1:8" ht="15" x14ac:dyDescent="0.25">
      <c r="A30" s="29"/>
      <c r="B30" s="97" t="s">
        <v>79</v>
      </c>
      <c r="C30" s="29"/>
      <c r="D30" s="109">
        <v>174495</v>
      </c>
      <c r="E30" s="109">
        <v>83450</v>
      </c>
      <c r="F30" s="115">
        <f t="shared" si="0"/>
        <v>47.823719877360382</v>
      </c>
      <c r="G30" s="110">
        <f>SUM(D30/D139)*100</f>
        <v>0.39539259485717487</v>
      </c>
      <c r="H30" s="111">
        <f>SUM(E30/E139)*100</f>
        <v>0.41972805344111364</v>
      </c>
    </row>
    <row r="31" spans="1:8" ht="15" x14ac:dyDescent="0.25">
      <c r="A31" s="29"/>
      <c r="B31" s="97" t="s">
        <v>183</v>
      </c>
      <c r="C31" s="29"/>
      <c r="D31" s="109">
        <v>1608</v>
      </c>
      <c r="E31" s="109">
        <v>740</v>
      </c>
      <c r="F31" s="115">
        <f t="shared" si="0"/>
        <v>46.019900497512438</v>
      </c>
      <c r="G31" s="110">
        <f>SUM(D31/D139)*100</f>
        <v>3.6436075104177034E-3</v>
      </c>
      <c r="H31" s="111">
        <f>SUM(E31/E139)*100</f>
        <v>3.7219743504664361E-3</v>
      </c>
    </row>
    <row r="32" spans="1:8" ht="15" x14ac:dyDescent="0.25">
      <c r="A32" s="29"/>
      <c r="B32" s="97" t="s">
        <v>197</v>
      </c>
      <c r="C32" s="29"/>
      <c r="D32" s="109">
        <v>8833</v>
      </c>
      <c r="E32" s="109">
        <v>5130</v>
      </c>
      <c r="F32" s="115">
        <f t="shared" si="0"/>
        <v>58.077663308049367</v>
      </c>
      <c r="G32" s="110">
        <f>SUM(D32/D139)*100</f>
        <v>2.0014916131542024E-2</v>
      </c>
      <c r="H32" s="111">
        <f>SUM(E32/E139)*100</f>
        <v>2.5802335699855163E-2</v>
      </c>
    </row>
    <row r="33" spans="1:8" ht="15" x14ac:dyDescent="0.25">
      <c r="A33" s="29"/>
      <c r="B33" s="29" t="s">
        <v>245</v>
      </c>
      <c r="C33" s="29"/>
      <c r="D33" s="85">
        <f>SUM(D11+D15+D19+D23+D25+D29)</f>
        <v>16645053</v>
      </c>
      <c r="E33" s="85">
        <f>SUM(E11+E15+E19+E23+E25+E29)</f>
        <v>7999569</v>
      </c>
      <c r="F33" s="106">
        <f t="shared" si="0"/>
        <v>48.059738830510184</v>
      </c>
      <c r="G33" s="106">
        <f>SUM(D33/D139)*100</f>
        <v>37.716442862002943</v>
      </c>
      <c r="H33" s="107">
        <f>SUM(E33/E139)*100</f>
        <v>40.235392747008703</v>
      </c>
    </row>
    <row r="34" spans="1:8" ht="15.75" x14ac:dyDescent="0.25">
      <c r="A34" s="29"/>
      <c r="B34" s="35" t="s">
        <v>79</v>
      </c>
      <c r="C34" s="29"/>
      <c r="D34" s="109">
        <f>SUM(D12+D16+D20+D24+D26+D30)</f>
        <v>14987259</v>
      </c>
      <c r="E34" s="109">
        <f>SUM(E12+E16+E20+E24+E26+E30)</f>
        <v>7352894</v>
      </c>
      <c r="F34" s="115">
        <f t="shared" si="0"/>
        <v>49.060965717613875</v>
      </c>
      <c r="G34" s="115">
        <f>SUM(D34/D139)*100</f>
        <v>33.960005878715997</v>
      </c>
      <c r="H34" s="121">
        <f>SUM(E34/E139)*100</f>
        <v>36.982814688781836</v>
      </c>
    </row>
    <row r="35" spans="1:8" ht="15.75" x14ac:dyDescent="0.25">
      <c r="A35" s="29"/>
      <c r="B35" s="35" t="s">
        <v>183</v>
      </c>
      <c r="C35" s="29"/>
      <c r="D35" s="109">
        <f>SUM(D13+D17+D21+D27+D31)</f>
        <v>475000</v>
      </c>
      <c r="E35" s="109">
        <f>SUM(E13+E17+E21+E27+E31)</f>
        <v>67991</v>
      </c>
      <c r="F35" s="115">
        <f t="shared" si="0"/>
        <v>14.313894736842107</v>
      </c>
      <c r="G35" s="115">
        <f>SUM(D35/D139)*100</f>
        <v>1.07631440761717</v>
      </c>
      <c r="H35" s="121">
        <f>SUM(E35/E139)*100</f>
        <v>0.34197399738184253</v>
      </c>
    </row>
    <row r="36" spans="1:8" ht="15.75" x14ac:dyDescent="0.25">
      <c r="A36" s="29"/>
      <c r="B36" s="35" t="s">
        <v>197</v>
      </c>
      <c r="C36" s="29"/>
      <c r="D36" s="109">
        <f>SUM(D14+D18+D22+D28+D32)</f>
        <v>1182794</v>
      </c>
      <c r="E36" s="109">
        <f>SUM(E14+E18+E22+E28+E32)</f>
        <v>578684</v>
      </c>
      <c r="F36" s="115">
        <f t="shared" si="0"/>
        <v>48.925172092519915</v>
      </c>
      <c r="G36" s="115">
        <f>SUM(D36/D139)*100</f>
        <v>2.6801225756697749</v>
      </c>
      <c r="H36" s="121">
        <f>SUM(E36/E139)*100</f>
        <v>2.9106040608450257</v>
      </c>
    </row>
    <row r="37" spans="1:8" ht="15.75" x14ac:dyDescent="0.25">
      <c r="A37" s="29">
        <v>7</v>
      </c>
      <c r="B37" s="29" t="s">
        <v>148</v>
      </c>
      <c r="C37" s="36" t="s">
        <v>134</v>
      </c>
      <c r="D37" s="85">
        <f>SUM(D38:D40)</f>
        <v>16748359</v>
      </c>
      <c r="E37" s="85">
        <f>SUM(E38:E40)</f>
        <v>7532866</v>
      </c>
      <c r="F37" s="106">
        <f t="shared" si="0"/>
        <v>44.976740706358157</v>
      </c>
      <c r="G37" s="106">
        <f>SUM(D37/D139)*100</f>
        <v>37.950526517146734</v>
      </c>
      <c r="H37" s="107">
        <f>SUM(E37/E139)*100</f>
        <v>37.888018969595542</v>
      </c>
    </row>
    <row r="38" spans="1:8" ht="15.75" x14ac:dyDescent="0.25">
      <c r="A38" s="29"/>
      <c r="B38" s="35" t="s">
        <v>79</v>
      </c>
      <c r="C38" s="29"/>
      <c r="D38" s="112">
        <f>SUM(D42+D46+D50+D54+D58+D62+D66+D70+D74+D78+D84+D90+D94)</f>
        <v>3612043</v>
      </c>
      <c r="E38" s="112">
        <f>SUM(E42+E46+E50+E54+E58+E62+E66+E70+E74+E78+E84+E90+E94)</f>
        <v>1921591</v>
      </c>
      <c r="F38" s="115">
        <f t="shared" si="0"/>
        <v>53.199560470348771</v>
      </c>
      <c r="G38" s="115">
        <f>SUM(D38/D139)*100</f>
        <v>8.1846187828057797</v>
      </c>
      <c r="H38" s="111">
        <f>SUM(E38/E139)*100</f>
        <v>9.6650167757934469</v>
      </c>
    </row>
    <row r="39" spans="1:8" ht="15.75" x14ac:dyDescent="0.25">
      <c r="A39" s="29"/>
      <c r="B39" s="35" t="s">
        <v>183</v>
      </c>
      <c r="C39" s="29"/>
      <c r="D39" s="112">
        <f>SUM(D43+D47+D51+D55+D59+D63+D67+D71+D75+D79+D85+D91+D95)</f>
        <v>523251</v>
      </c>
      <c r="E39" s="112">
        <f>SUM(E43+E47+E51+E55+E59+E63+E67+E71+E75+E79+E85+E91+E95)</f>
        <v>43880</v>
      </c>
      <c r="F39" s="115">
        <f t="shared" si="0"/>
        <v>8.3860327070564615</v>
      </c>
      <c r="G39" s="115">
        <f>SUM(D39/D139)*100</f>
        <v>1.1856475581054564</v>
      </c>
      <c r="H39" s="111">
        <f>SUM(E39/E139)*100</f>
        <v>0.22070301959252325</v>
      </c>
    </row>
    <row r="40" spans="1:8" ht="15.75" x14ac:dyDescent="0.25">
      <c r="A40" s="29"/>
      <c r="B40" s="35" t="s">
        <v>197</v>
      </c>
      <c r="C40" s="29"/>
      <c r="D40" s="112">
        <f>SUM(D44+D48+D52+D56+D60+D64+D68+D72+D76+D80+D82+D86+D88+D92+D96)</f>
        <v>12613065</v>
      </c>
      <c r="E40" s="112">
        <f>SUM(E44+E48+E52+E56+E60+E64+E68+E72+E76+E80+E82+E86+E88+E92+E96)</f>
        <v>5567395</v>
      </c>
      <c r="F40" s="115">
        <f t="shared" si="0"/>
        <v>44.13990572473859</v>
      </c>
      <c r="G40" s="115">
        <f>SUM(D40/D139)*100</f>
        <v>28.580260176235495</v>
      </c>
      <c r="H40" s="111">
        <f>SUM(E40/E139)*100</f>
        <v>28.002299174209575</v>
      </c>
    </row>
    <row r="41" spans="1:8" ht="15" x14ac:dyDescent="0.25">
      <c r="A41" s="29"/>
      <c r="B41" s="98" t="s">
        <v>149</v>
      </c>
      <c r="C41" s="99" t="s">
        <v>150</v>
      </c>
      <c r="D41" s="85">
        <f>SUM(D42:D44)</f>
        <v>1260508</v>
      </c>
      <c r="E41" s="85">
        <f>SUM(E42:E44)</f>
        <v>672094</v>
      </c>
      <c r="F41" s="106">
        <f t="shared" si="0"/>
        <v>53.319296664519392</v>
      </c>
      <c r="G41" s="106">
        <f>SUM(D41/D139)*100</f>
        <v>2.8562166764562185</v>
      </c>
      <c r="H41" s="107">
        <f>SUM(E41/E139)*100</f>
        <v>3.3804278771653906</v>
      </c>
    </row>
    <row r="42" spans="1:8" ht="15" x14ac:dyDescent="0.25">
      <c r="A42" s="29"/>
      <c r="B42" s="97" t="s">
        <v>79</v>
      </c>
      <c r="C42" s="99"/>
      <c r="D42" s="109">
        <v>409384</v>
      </c>
      <c r="E42" s="109">
        <v>272855</v>
      </c>
      <c r="F42" s="115">
        <f t="shared" si="0"/>
        <v>66.650137767963585</v>
      </c>
      <c r="G42" s="115">
        <f>SUM(D42/D139)*100</f>
        <v>0.92763346831146831</v>
      </c>
      <c r="H42" s="159">
        <f>SUM(E42/E139)*100</f>
        <v>1.3723774478331345</v>
      </c>
    </row>
    <row r="43" spans="1:8" ht="15" x14ac:dyDescent="0.25">
      <c r="A43" s="29"/>
      <c r="B43" s="97" t="s">
        <v>183</v>
      </c>
      <c r="C43" s="99"/>
      <c r="D43" s="109"/>
      <c r="E43" s="109"/>
      <c r="F43" s="115"/>
      <c r="G43" s="110"/>
      <c r="H43" s="111">
        <f>SUM(E43/E139)*100</f>
        <v>0</v>
      </c>
    </row>
    <row r="44" spans="1:8" ht="15" x14ac:dyDescent="0.25">
      <c r="A44" s="29"/>
      <c r="B44" s="97" t="s">
        <v>197</v>
      </c>
      <c r="C44" s="99"/>
      <c r="D44" s="109">
        <v>851124</v>
      </c>
      <c r="E44" s="109">
        <v>399239</v>
      </c>
      <c r="F44" s="115">
        <f>SUM(E44/D44)*100</f>
        <v>46.907266156282752</v>
      </c>
      <c r="G44" s="110">
        <f>SUM(D44/D139)*100</f>
        <v>1.9285832081447498</v>
      </c>
      <c r="H44" s="111">
        <f>SUM(E44/E139)*100</f>
        <v>2.0080504293322563</v>
      </c>
    </row>
    <row r="45" spans="1:8" ht="15" x14ac:dyDescent="0.25">
      <c r="A45" s="29"/>
      <c r="B45" s="98" t="s">
        <v>151</v>
      </c>
      <c r="C45" s="99" t="s">
        <v>152</v>
      </c>
      <c r="D45" s="85">
        <f>SUM(D46:D48)</f>
        <v>27503</v>
      </c>
      <c r="E45" s="85">
        <f>SUM(E46:E48)</f>
        <v>29096</v>
      </c>
      <c r="F45" s="106">
        <f>SUM(E45/D45)*100</f>
        <v>105.7920954077737</v>
      </c>
      <c r="G45" s="106">
        <f>SUM(D45/D139)*100</f>
        <v>6.2319737163568471E-2</v>
      </c>
      <c r="H45" s="107">
        <f>SUM(E45/E139)*100</f>
        <v>0.14634400770428571</v>
      </c>
    </row>
    <row r="46" spans="1:8" ht="15" x14ac:dyDescent="0.25">
      <c r="A46" s="29"/>
      <c r="B46" s="97" t="s">
        <v>79</v>
      </c>
      <c r="C46" s="99"/>
      <c r="D46" s="109">
        <v>26141</v>
      </c>
      <c r="E46" s="109">
        <v>28927</v>
      </c>
      <c r="F46" s="115">
        <f>SUM(E46/D46)*100</f>
        <v>110.6575876974867</v>
      </c>
      <c r="G46" s="115">
        <f>SUM(D46/D139)*100</f>
        <v>5.923354722004303E-2</v>
      </c>
      <c r="H46" s="111">
        <f>SUM(E46/E139)*100</f>
        <v>0.14549398923776027</v>
      </c>
    </row>
    <row r="47" spans="1:8" ht="15" x14ac:dyDescent="0.25">
      <c r="A47" s="29"/>
      <c r="B47" s="97" t="s">
        <v>183</v>
      </c>
      <c r="C47" s="99"/>
      <c r="D47" s="109"/>
      <c r="E47" s="109"/>
      <c r="F47" s="115"/>
      <c r="G47" s="110"/>
      <c r="H47" s="111"/>
    </row>
    <row r="48" spans="1:8" ht="15" x14ac:dyDescent="0.25">
      <c r="A48" s="29"/>
      <c r="B48" s="97" t="s">
        <v>197</v>
      </c>
      <c r="C48" s="99"/>
      <c r="D48" s="109">
        <v>1362</v>
      </c>
      <c r="E48" s="109">
        <v>169</v>
      </c>
      <c r="F48" s="115">
        <f t="shared" ref="F48:F71" si="1">SUM(E48/D48)*100</f>
        <v>12.408223201174744</v>
      </c>
      <c r="G48" s="115">
        <f>SUM(D48/D139)*100</f>
        <v>3.0861899435254431E-3</v>
      </c>
      <c r="H48" s="111">
        <f>SUM(E48/E139)*100</f>
        <v>8.5001846652544286E-4</v>
      </c>
    </row>
    <row r="49" spans="1:8" ht="15" x14ac:dyDescent="0.25">
      <c r="A49" s="29"/>
      <c r="B49" s="98" t="s">
        <v>153</v>
      </c>
      <c r="C49" s="99" t="s">
        <v>154</v>
      </c>
      <c r="D49" s="85">
        <f>SUM(D50:D52)</f>
        <v>333676</v>
      </c>
      <c r="E49" s="85">
        <f>SUM(E50:E52)</f>
        <v>112235</v>
      </c>
      <c r="F49" s="106">
        <f t="shared" si="1"/>
        <v>33.635922271904484</v>
      </c>
      <c r="G49" s="106">
        <f>SUM(D49/D139)*100</f>
        <v>0.75608481321277221</v>
      </c>
      <c r="H49" s="107">
        <f>SUM(E49/E139)*100</f>
        <v>0.5645078259791898</v>
      </c>
    </row>
    <row r="50" spans="1:8" ht="15" x14ac:dyDescent="0.25">
      <c r="A50" s="29"/>
      <c r="B50" s="97" t="s">
        <v>79</v>
      </c>
      <c r="C50" s="99"/>
      <c r="D50" s="109">
        <v>116507</v>
      </c>
      <c r="E50" s="109">
        <v>28380</v>
      </c>
      <c r="F50" s="115">
        <f t="shared" si="1"/>
        <v>24.359051387470281</v>
      </c>
      <c r="G50" s="110">
        <f>SUM(D50/D139)*100</f>
        <v>0.26399613197527078</v>
      </c>
      <c r="H50" s="111">
        <f>SUM(E50/E139)*100</f>
        <v>0.14274274603545603</v>
      </c>
    </row>
    <row r="51" spans="1:8" ht="15" x14ac:dyDescent="0.25">
      <c r="A51" s="29"/>
      <c r="B51" s="97" t="s">
        <v>183</v>
      </c>
      <c r="C51" s="99"/>
      <c r="D51" s="109"/>
      <c r="E51" s="109"/>
      <c r="F51" s="115"/>
      <c r="G51" s="110">
        <f>SUM(D51/D139)*100</f>
        <v>0</v>
      </c>
      <c r="H51" s="111">
        <f>SUM(E51/E139)*100</f>
        <v>0</v>
      </c>
    </row>
    <row r="52" spans="1:8" ht="15" x14ac:dyDescent="0.25">
      <c r="A52" s="29"/>
      <c r="B52" s="97" t="s">
        <v>197</v>
      </c>
      <c r="C52" s="99"/>
      <c r="D52" s="109">
        <v>217169</v>
      </c>
      <c r="E52" s="109">
        <v>83855</v>
      </c>
      <c r="F52" s="115">
        <f t="shared" si="1"/>
        <v>38.612785434385202</v>
      </c>
      <c r="G52" s="110">
        <f>SUM(D52/D139)*100</f>
        <v>0.49208868123750149</v>
      </c>
      <c r="H52" s="111">
        <f>SUM(E52/E139)*100</f>
        <v>0.4217650799437338</v>
      </c>
    </row>
    <row r="53" spans="1:8" ht="15" x14ac:dyDescent="0.25">
      <c r="A53" s="29"/>
      <c r="B53" s="98" t="s">
        <v>155</v>
      </c>
      <c r="C53" s="99" t="s">
        <v>156</v>
      </c>
      <c r="D53" s="85">
        <f>SUM(D54:D56)</f>
        <v>87217</v>
      </c>
      <c r="E53" s="85">
        <f>SUM(E54:E56)</f>
        <v>19088</v>
      </c>
      <c r="F53" s="106">
        <f t="shared" si="1"/>
        <v>21.885641560704908</v>
      </c>
      <c r="G53" s="106">
        <f>SUM(D53/D139)*100</f>
        <v>0.1976271867139931</v>
      </c>
      <c r="H53" s="107">
        <f>SUM(E53/E139)*100</f>
        <v>9.6006819461761261E-2</v>
      </c>
    </row>
    <row r="54" spans="1:8" ht="15" x14ac:dyDescent="0.25">
      <c r="A54" s="29"/>
      <c r="B54" s="97" t="s">
        <v>79</v>
      </c>
      <c r="C54" s="99"/>
      <c r="D54" s="109">
        <v>60190</v>
      </c>
      <c r="E54" s="109">
        <v>14001</v>
      </c>
      <c r="F54" s="115">
        <f t="shared" si="1"/>
        <v>23.261339092872571</v>
      </c>
      <c r="G54" s="115">
        <f>SUM(D54/D139)*100</f>
        <v>0.13638602988311044</v>
      </c>
      <c r="H54" s="121">
        <f>SUM(E54/E139)*100</f>
        <v>7.0420760649838612E-2</v>
      </c>
    </row>
    <row r="55" spans="1:8" ht="15" x14ac:dyDescent="0.25">
      <c r="A55" s="29"/>
      <c r="B55" s="97" t="s">
        <v>183</v>
      </c>
      <c r="C55" s="99"/>
      <c r="D55" s="109">
        <v>5322</v>
      </c>
      <c r="E55" s="109">
        <v>3226</v>
      </c>
      <c r="F55" s="115">
        <f t="shared" si="1"/>
        <v>60.616309658023305</v>
      </c>
      <c r="G55" s="115">
        <f>SUM(D55/D139)*100</f>
        <v>1.2059253215449638E-2</v>
      </c>
      <c r="H55" s="111">
        <f>SUM(E55/E139)*100</f>
        <v>1.6225796290006384E-2</v>
      </c>
    </row>
    <row r="56" spans="1:8" ht="15" x14ac:dyDescent="0.25">
      <c r="A56" s="29"/>
      <c r="B56" s="97" t="s">
        <v>197</v>
      </c>
      <c r="C56" s="99"/>
      <c r="D56" s="109">
        <v>21705</v>
      </c>
      <c r="E56" s="109">
        <v>1861</v>
      </c>
      <c r="F56" s="115">
        <f t="shared" si="1"/>
        <v>8.5740612762036399</v>
      </c>
      <c r="G56" s="115">
        <f>SUM(D56/D139)*100</f>
        <v>4.9181903615432995E-2</v>
      </c>
      <c r="H56" s="111">
        <f>SUM(E56/E139)*100</f>
        <v>9.3602625219162666E-3</v>
      </c>
    </row>
    <row r="57" spans="1:8" ht="15" x14ac:dyDescent="0.25">
      <c r="A57" s="29"/>
      <c r="B57" s="98" t="s">
        <v>157</v>
      </c>
      <c r="C57" s="99" t="s">
        <v>158</v>
      </c>
      <c r="D57" s="85">
        <f>SUM(D58:D60)</f>
        <v>714079</v>
      </c>
      <c r="E57" s="85">
        <f>SUM(E58:E60)</f>
        <v>393029</v>
      </c>
      <c r="F57" s="106">
        <f t="shared" si="1"/>
        <v>55.039988572692934</v>
      </c>
      <c r="G57" s="106">
        <f>SUM(D57/D139)*100</f>
        <v>1.6180495071091812</v>
      </c>
      <c r="H57" s="107">
        <f>SUM(E57/E139)*100</f>
        <v>1.9768160229587475</v>
      </c>
    </row>
    <row r="58" spans="1:8" ht="15" x14ac:dyDescent="0.25">
      <c r="A58" s="29"/>
      <c r="B58" s="97" t="s">
        <v>79</v>
      </c>
      <c r="C58" s="99"/>
      <c r="D58" s="109">
        <v>198215</v>
      </c>
      <c r="E58" s="109">
        <v>109185</v>
      </c>
      <c r="F58" s="115">
        <f t="shared" si="1"/>
        <v>55.084125822970009</v>
      </c>
      <c r="G58" s="110">
        <f>SUM(D58/D139)*100</f>
        <v>0.44914033748597332</v>
      </c>
      <c r="H58" s="111">
        <f>SUM(E58/E139)*100</f>
        <v>0.54916725602118621</v>
      </c>
    </row>
    <row r="59" spans="1:8" ht="15" x14ac:dyDescent="0.25">
      <c r="A59" s="29"/>
      <c r="B59" s="97" t="s">
        <v>183</v>
      </c>
      <c r="C59" s="99"/>
      <c r="D59" s="109">
        <v>16686</v>
      </c>
      <c r="E59" s="109">
        <v>2096</v>
      </c>
      <c r="F59" s="115">
        <f t="shared" si="1"/>
        <v>12.561428742658517</v>
      </c>
      <c r="G59" s="110">
        <f>SUM(D59/D139)*100</f>
        <v>3.7809225695789678E-2</v>
      </c>
      <c r="H59" s="111">
        <f>SUM(E59/E139)*100</f>
        <v>1.0542240862942771E-2</v>
      </c>
    </row>
    <row r="60" spans="1:8" ht="15" x14ac:dyDescent="0.25">
      <c r="A60" s="29"/>
      <c r="B60" s="97" t="s">
        <v>197</v>
      </c>
      <c r="C60" s="99"/>
      <c r="D60" s="109">
        <v>499178</v>
      </c>
      <c r="E60" s="109">
        <v>281748</v>
      </c>
      <c r="F60" s="115">
        <f t="shared" si="1"/>
        <v>56.442391291282867</v>
      </c>
      <c r="G60" s="110">
        <f>SUM(D60/D139)*100</f>
        <v>1.1310999439274181</v>
      </c>
      <c r="H60" s="111">
        <f>SUM(E60/E139)*100</f>
        <v>1.4171065260746181</v>
      </c>
    </row>
    <row r="61" spans="1:8" ht="15" x14ac:dyDescent="0.25">
      <c r="A61" s="29"/>
      <c r="B61" s="98" t="s">
        <v>180</v>
      </c>
      <c r="C61" s="99" t="s">
        <v>159</v>
      </c>
      <c r="D61" s="85">
        <f>SUM(D62:D64)</f>
        <v>3216206</v>
      </c>
      <c r="E61" s="85">
        <f>SUM(E62:E64)</f>
        <v>1451026</v>
      </c>
      <c r="F61" s="106">
        <f t="shared" si="1"/>
        <v>45.116077763675584</v>
      </c>
      <c r="G61" s="106">
        <f>SUM(D61/D139)*100</f>
        <v>7.2876818013995539</v>
      </c>
      <c r="H61" s="107">
        <f>SUM(E61/E139)*100</f>
        <v>7.2982183160269072</v>
      </c>
    </row>
    <row r="62" spans="1:8" ht="15" x14ac:dyDescent="0.25">
      <c r="A62" s="29"/>
      <c r="B62" s="97" t="s">
        <v>79</v>
      </c>
      <c r="C62" s="99"/>
      <c r="D62" s="109">
        <v>1137053</v>
      </c>
      <c r="E62" s="162">
        <v>662248</v>
      </c>
      <c r="F62" s="115">
        <f t="shared" si="1"/>
        <v>58.242491774789741</v>
      </c>
      <c r="G62" s="110">
        <f>SUM(D62/D139)*100</f>
        <v>2.5764768971038441</v>
      </c>
      <c r="H62" s="111">
        <f>SUM(E62/E139)*100</f>
        <v>3.3309054995239138</v>
      </c>
    </row>
    <row r="63" spans="1:8" ht="15" x14ac:dyDescent="0.25">
      <c r="A63" s="29"/>
      <c r="B63" s="97" t="s">
        <v>183</v>
      </c>
      <c r="C63" s="99"/>
      <c r="D63" s="109">
        <v>11900</v>
      </c>
      <c r="E63" s="162">
        <v>3349</v>
      </c>
      <c r="F63" s="115">
        <f t="shared" si="1"/>
        <v>28.142857142857142</v>
      </c>
      <c r="G63" s="110">
        <f>SUM(D63/D139)*100</f>
        <v>2.696450831714594E-2</v>
      </c>
      <c r="H63" s="111">
        <f>SUM(E63/E139)*100</f>
        <v>1.6844448783394726E-2</v>
      </c>
    </row>
    <row r="64" spans="1:8" ht="15" x14ac:dyDescent="0.25">
      <c r="A64" s="29"/>
      <c r="B64" s="97" t="s">
        <v>197</v>
      </c>
      <c r="C64" s="99"/>
      <c r="D64" s="109">
        <v>2067253</v>
      </c>
      <c r="E64" s="109">
        <v>785429</v>
      </c>
      <c r="F64" s="115">
        <f t="shared" si="1"/>
        <v>37.99384980938472</v>
      </c>
      <c r="G64" s="110">
        <f>SUM(D64/D139)*100</f>
        <v>4.6842403959785628</v>
      </c>
      <c r="H64" s="111">
        <f>SUM(E64/E139)*100</f>
        <v>3.9504683677195978</v>
      </c>
    </row>
    <row r="65" spans="1:8" ht="15" x14ac:dyDescent="0.25">
      <c r="A65" s="29"/>
      <c r="B65" s="98" t="s">
        <v>182</v>
      </c>
      <c r="C65" s="99" t="s">
        <v>181</v>
      </c>
      <c r="D65" s="85">
        <f>SUM(D66:D68)</f>
        <v>2127984</v>
      </c>
      <c r="E65" s="85">
        <f>SUM(E66:E68)</f>
        <v>964218</v>
      </c>
      <c r="F65" s="106">
        <f t="shared" si="1"/>
        <v>45.311336927345316</v>
      </c>
      <c r="G65" s="106">
        <f>SUM(D65/D139)*100</f>
        <v>4.8218522913238226</v>
      </c>
      <c r="H65" s="107">
        <f>SUM(E65/E139)*100</f>
        <v>4.8497225192676305</v>
      </c>
    </row>
    <row r="66" spans="1:8" ht="15" x14ac:dyDescent="0.25">
      <c r="A66" s="29"/>
      <c r="B66" s="97" t="s">
        <v>79</v>
      </c>
      <c r="C66" s="99"/>
      <c r="D66" s="109">
        <v>915377</v>
      </c>
      <c r="E66" s="109">
        <v>480997</v>
      </c>
      <c r="F66" s="115">
        <f t="shared" si="1"/>
        <v>52.546327906425439</v>
      </c>
      <c r="G66" s="110">
        <f>SUM(D66/D139)*100</f>
        <v>2.0741756915818574</v>
      </c>
      <c r="H66" s="111">
        <f>SUM(E66/E139)*100</f>
        <v>2.4192682387179794</v>
      </c>
    </row>
    <row r="67" spans="1:8" ht="15" x14ac:dyDescent="0.25">
      <c r="A67" s="29"/>
      <c r="B67" s="97" t="s">
        <v>183</v>
      </c>
      <c r="C67" s="99"/>
      <c r="D67" s="109">
        <v>35562</v>
      </c>
      <c r="E67" s="109">
        <v>1547</v>
      </c>
      <c r="F67" s="115">
        <f t="shared" si="1"/>
        <v>4.350149035487318</v>
      </c>
      <c r="G67" s="110">
        <f>SUM(D67/D139)*100</f>
        <v>8.0580827291961685E-2</v>
      </c>
      <c r="H67" s="111">
        <f>SUM(E67/E139)*100</f>
        <v>7.7809382705021305E-3</v>
      </c>
    </row>
    <row r="68" spans="1:8" ht="15" x14ac:dyDescent="0.25">
      <c r="A68" s="29"/>
      <c r="B68" s="97" t="s">
        <v>197</v>
      </c>
      <c r="C68" s="99"/>
      <c r="D68" s="109">
        <v>1177045</v>
      </c>
      <c r="E68" s="109">
        <v>481674</v>
      </c>
      <c r="F68" s="115">
        <f t="shared" si="1"/>
        <v>40.922309682297623</v>
      </c>
      <c r="G68" s="110">
        <f>SUM(D68/D139)*100</f>
        <v>2.6670957724500037</v>
      </c>
      <c r="H68" s="111">
        <f>SUM(E68/E139)*100</f>
        <v>2.4226733422791491</v>
      </c>
    </row>
    <row r="69" spans="1:8" ht="15" x14ac:dyDescent="0.25">
      <c r="A69" s="29"/>
      <c r="B69" s="98" t="s">
        <v>160</v>
      </c>
      <c r="C69" s="99" t="s">
        <v>161</v>
      </c>
      <c r="D69" s="85">
        <f>SUM(D70:D72)</f>
        <v>711846</v>
      </c>
      <c r="E69" s="85">
        <f>SUM(E70:E72)</f>
        <v>146279</v>
      </c>
      <c r="F69" s="106">
        <f t="shared" si="1"/>
        <v>20.549248011508105</v>
      </c>
      <c r="G69" s="106">
        <f>SUM(D69/D139)*100</f>
        <v>1.6129896964308463</v>
      </c>
      <c r="H69" s="107">
        <f>SUM(E69/E139)*100</f>
        <v>0.73573876488091872</v>
      </c>
    </row>
    <row r="70" spans="1:8" ht="15" x14ac:dyDescent="0.25">
      <c r="A70" s="29"/>
      <c r="B70" s="97" t="s">
        <v>79</v>
      </c>
      <c r="C70" s="99"/>
      <c r="D70" s="109">
        <v>462150</v>
      </c>
      <c r="E70" s="109">
        <v>86013</v>
      </c>
      <c r="F70" s="115">
        <f t="shared" si="1"/>
        <v>18.611489776046739</v>
      </c>
      <c r="G70" s="110">
        <f>SUM(D70/D139)*100</f>
        <v>1.0471972704847896</v>
      </c>
      <c r="H70" s="111">
        <f>SUM(E70/E139)*100</f>
        <v>0.43261916190090483</v>
      </c>
    </row>
    <row r="71" spans="1:8" ht="15" x14ac:dyDescent="0.25">
      <c r="A71" s="29"/>
      <c r="B71" s="97" t="s">
        <v>183</v>
      </c>
      <c r="C71" s="99"/>
      <c r="D71" s="109">
        <v>2016</v>
      </c>
      <c r="E71" s="109">
        <v>2016</v>
      </c>
      <c r="F71" s="115">
        <f t="shared" si="1"/>
        <v>100</v>
      </c>
      <c r="G71" s="110">
        <f>SUM(D71/D139)*100</f>
        <v>4.5681049384341359E-3</v>
      </c>
      <c r="H71" s="111">
        <f>SUM(E71/E139)*100</f>
        <v>1.0139865257486939E-2</v>
      </c>
    </row>
    <row r="72" spans="1:8" ht="15" x14ac:dyDescent="0.25">
      <c r="A72" s="29"/>
      <c r="B72" s="97" t="s">
        <v>197</v>
      </c>
      <c r="C72" s="99"/>
      <c r="D72" s="109">
        <v>247680</v>
      </c>
      <c r="E72" s="109">
        <v>58250</v>
      </c>
      <c r="F72" s="115">
        <f>SUM(E72/D72)*100</f>
        <v>23.518249354005167</v>
      </c>
      <c r="G72" s="110">
        <f>SUM(D72/D139)*100</f>
        <v>0.56122432100762243</v>
      </c>
      <c r="H72" s="111">
        <f>SUM(E72/E139)*100</f>
        <v>0.29297973772252695</v>
      </c>
    </row>
    <row r="73" spans="1:8" ht="15" x14ac:dyDescent="0.25">
      <c r="A73" s="29"/>
      <c r="B73" s="98" t="s">
        <v>162</v>
      </c>
      <c r="C73" s="99" t="s">
        <v>163</v>
      </c>
      <c r="D73" s="85">
        <f>SUM(D74:D76)</f>
        <v>72815</v>
      </c>
      <c r="E73" s="85">
        <f>SUM(E74:E76)</f>
        <v>13820</v>
      </c>
      <c r="F73" s="106">
        <f>SUM(E73/D73)*100</f>
        <v>18.979605850442905</v>
      </c>
      <c r="G73" s="106">
        <f>SUM(D73/D139)*100</f>
        <v>0.16499333387504048</v>
      </c>
      <c r="H73" s="107">
        <f>SUM(E73/E139)*100</f>
        <v>6.951038584249479E-2</v>
      </c>
    </row>
    <row r="74" spans="1:8" ht="15" x14ac:dyDescent="0.25">
      <c r="A74" s="29"/>
      <c r="B74" s="97" t="s">
        <v>79</v>
      </c>
      <c r="C74" s="99"/>
      <c r="D74" s="109">
        <v>770</v>
      </c>
      <c r="E74" s="109">
        <v>485</v>
      </c>
      <c r="F74" s="115">
        <f>SUM(E74/D74)*100</f>
        <v>62.987012987012989</v>
      </c>
      <c r="G74" s="110">
        <f>SUM(D74/D139)*100</f>
        <v>1.7447623028741493E-3</v>
      </c>
      <c r="H74" s="111">
        <f>SUM(E74/E142)*100</f>
        <v>6.3027268585312025E-3</v>
      </c>
    </row>
    <row r="75" spans="1:8" ht="15" x14ac:dyDescent="0.25">
      <c r="A75" s="29"/>
      <c r="B75" s="97" t="s">
        <v>183</v>
      </c>
      <c r="C75" s="99"/>
      <c r="D75" s="109"/>
      <c r="E75" s="109"/>
      <c r="F75" s="115"/>
      <c r="G75" s="110"/>
      <c r="H75" s="111">
        <f>SUM(E75/E139)*100</f>
        <v>0</v>
      </c>
    </row>
    <row r="76" spans="1:8" ht="15" x14ac:dyDescent="0.25">
      <c r="A76" s="29"/>
      <c r="B76" s="97" t="s">
        <v>197</v>
      </c>
      <c r="C76" s="99"/>
      <c r="D76" s="109">
        <v>72045</v>
      </c>
      <c r="E76" s="109">
        <v>13335</v>
      </c>
      <c r="F76" s="115">
        <f t="shared" ref="F76:F84" si="2">SUM(E76/D76)*100</f>
        <v>18.509265042681658</v>
      </c>
      <c r="G76" s="110">
        <f>SUM(D76/D139)*100</f>
        <v>0.16324857157216632</v>
      </c>
      <c r="H76" s="111">
        <f>SUM(E76/E139)*100</f>
        <v>6.7070983734418832E-2</v>
      </c>
    </row>
    <row r="77" spans="1:8" ht="15" x14ac:dyDescent="0.25">
      <c r="A77" s="29"/>
      <c r="B77" s="98" t="s">
        <v>164</v>
      </c>
      <c r="C77" s="99" t="s">
        <v>165</v>
      </c>
      <c r="D77" s="85">
        <f>SUM(D78:D80)</f>
        <v>104700</v>
      </c>
      <c r="E77" s="85">
        <f>SUM(E78:E80)</f>
        <v>63799</v>
      </c>
      <c r="F77" s="106">
        <f t="shared" si="2"/>
        <v>60.935052531041066</v>
      </c>
      <c r="G77" s="106">
        <f>SUM(D77/D139)*100</f>
        <v>0.23724235468951094</v>
      </c>
      <c r="H77" s="107">
        <f>SUM(E77/E139)*100</f>
        <v>0.32088951565595697</v>
      </c>
    </row>
    <row r="78" spans="1:8" ht="15" x14ac:dyDescent="0.25">
      <c r="A78" s="29"/>
      <c r="B78" s="97" t="s">
        <v>79</v>
      </c>
      <c r="C78" s="99"/>
      <c r="D78" s="109">
        <v>36488</v>
      </c>
      <c r="E78" s="109">
        <v>21799</v>
      </c>
      <c r="F78" s="115">
        <f t="shared" si="2"/>
        <v>59.742929182196889</v>
      </c>
      <c r="G78" s="115">
        <f>SUM(D78/D139)*100</f>
        <v>8.2679073905548003E-2</v>
      </c>
      <c r="H78" s="111">
        <f>SUM(E78/E139)*100</f>
        <v>0.10964232279164574</v>
      </c>
    </row>
    <row r="79" spans="1:8" ht="15" x14ac:dyDescent="0.25">
      <c r="A79" s="29"/>
      <c r="B79" s="97" t="s">
        <v>183</v>
      </c>
      <c r="C79" s="99"/>
      <c r="D79" s="109">
        <v>4500</v>
      </c>
      <c r="E79" s="109">
        <v>544</v>
      </c>
      <c r="F79" s="115">
        <f t="shared" si="2"/>
        <v>12.088888888888889</v>
      </c>
      <c r="G79" s="110">
        <f>SUM(D79/D139)*100</f>
        <v>1.0196662809004768E-2</v>
      </c>
      <c r="H79" s="111">
        <f>SUM(E79/E139)*100</f>
        <v>2.7361541170996505E-3</v>
      </c>
    </row>
    <row r="80" spans="1:8" ht="15" x14ac:dyDescent="0.25">
      <c r="A80" s="29"/>
      <c r="B80" s="97" t="s">
        <v>197</v>
      </c>
      <c r="C80" s="99"/>
      <c r="D80" s="109">
        <v>63712</v>
      </c>
      <c r="E80" s="109">
        <v>41456</v>
      </c>
      <c r="F80" s="115">
        <f t="shared" si="2"/>
        <v>65.067805123053745</v>
      </c>
      <c r="G80" s="110">
        <f>SUM(D80/D139)*100</f>
        <v>0.14436661797495817</v>
      </c>
      <c r="H80" s="111">
        <f>SUM(E80/E139)*100</f>
        <v>0.20851103874721158</v>
      </c>
    </row>
    <row r="81" spans="1:8" ht="15" x14ac:dyDescent="0.25">
      <c r="A81" s="29"/>
      <c r="B81" s="98" t="s">
        <v>166</v>
      </c>
      <c r="C81" s="99" t="s">
        <v>167</v>
      </c>
      <c r="D81" s="85">
        <f>SUM(D82)</f>
        <v>30750</v>
      </c>
      <c r="E81" s="85">
        <f>SUM(E82)</f>
        <v>30700</v>
      </c>
      <c r="F81" s="106">
        <f t="shared" si="2"/>
        <v>99.837398373983746</v>
      </c>
      <c r="G81" s="106">
        <f>SUM(D81/D139)*100</f>
        <v>6.9677195861532579E-2</v>
      </c>
      <c r="H81" s="107">
        <f>SUM(E81/E139)*100</f>
        <v>0.15441163859367513</v>
      </c>
    </row>
    <row r="82" spans="1:8" ht="15" x14ac:dyDescent="0.25">
      <c r="A82" s="29"/>
      <c r="B82" s="97" t="s">
        <v>197</v>
      </c>
      <c r="C82" s="99"/>
      <c r="D82" s="109">
        <v>30750</v>
      </c>
      <c r="E82" s="109">
        <v>30700</v>
      </c>
      <c r="F82" s="115">
        <f t="shared" si="2"/>
        <v>99.837398373983746</v>
      </c>
      <c r="G82" s="110">
        <f>SUM(D82/D139)*100</f>
        <v>6.9677195861532579E-2</v>
      </c>
      <c r="H82" s="111">
        <f>SUM(E82/E139)*100</f>
        <v>0.15441163859367513</v>
      </c>
    </row>
    <row r="83" spans="1:8" ht="15" x14ac:dyDescent="0.25">
      <c r="A83" s="29"/>
      <c r="B83" s="98" t="s">
        <v>168</v>
      </c>
      <c r="C83" s="99" t="s">
        <v>169</v>
      </c>
      <c r="D83" s="85">
        <f>SUM(D84:D86)</f>
        <v>26067</v>
      </c>
      <c r="E83" s="85">
        <f>SUM(E84:E86)</f>
        <v>19716</v>
      </c>
      <c r="F83" s="106">
        <f t="shared" si="2"/>
        <v>75.635861433997007</v>
      </c>
      <c r="G83" s="106">
        <f>SUM(D83/D139)*100</f>
        <v>5.9065868764961615E-2</v>
      </c>
      <c r="H83" s="107">
        <f>SUM(E83/E139)*100</f>
        <v>9.916546796458954E-2</v>
      </c>
    </row>
    <row r="84" spans="1:8" ht="15" x14ac:dyDescent="0.25">
      <c r="A84" s="29"/>
      <c r="B84" s="97" t="s">
        <v>79</v>
      </c>
      <c r="C84" s="99"/>
      <c r="D84" s="109">
        <v>6947</v>
      </c>
      <c r="E84" s="109">
        <v>2127</v>
      </c>
      <c r="F84" s="115">
        <f t="shared" si="2"/>
        <v>30.617532747948754</v>
      </c>
      <c r="G84" s="110">
        <f>SUM(D84/D139)*100</f>
        <v>1.5741381452034693E-2</v>
      </c>
      <c r="H84" s="121">
        <f>SUM(E84/E139)*100</f>
        <v>1.0698161410056906E-2</v>
      </c>
    </row>
    <row r="85" spans="1:8" ht="15" x14ac:dyDescent="0.25">
      <c r="A85" s="29"/>
      <c r="B85" s="97" t="s">
        <v>183</v>
      </c>
      <c r="C85" s="99"/>
      <c r="D85" s="109"/>
      <c r="E85" s="109"/>
      <c r="F85" s="115"/>
      <c r="G85" s="110"/>
      <c r="H85" s="111"/>
    </row>
    <row r="86" spans="1:8" ht="15" x14ac:dyDescent="0.25">
      <c r="A86" s="29"/>
      <c r="B86" s="97" t="s">
        <v>197</v>
      </c>
      <c r="C86" s="99"/>
      <c r="D86" s="109">
        <v>19120</v>
      </c>
      <c r="E86" s="109">
        <v>17589</v>
      </c>
      <c r="F86" s="115">
        <f t="shared" ref="F86:F103" si="3">SUM(E86/D86)*100</f>
        <v>91.992677824267787</v>
      </c>
      <c r="G86" s="110">
        <f>SUM(D86/D139)*100</f>
        <v>4.3324487312926922E-2</v>
      </c>
      <c r="H86" s="111">
        <f>SUM(E86/E139)*100</f>
        <v>8.8467306554532638E-2</v>
      </c>
    </row>
    <row r="87" spans="1:8" ht="15" x14ac:dyDescent="0.25">
      <c r="A87" s="29"/>
      <c r="B87" s="96" t="s">
        <v>230</v>
      </c>
      <c r="C87" s="99" t="s">
        <v>231</v>
      </c>
      <c r="D87" s="85">
        <f>SUM(D88)</f>
        <v>0</v>
      </c>
      <c r="E87" s="85">
        <f>SUM(E88)</f>
        <v>0</v>
      </c>
      <c r="F87" s="106"/>
      <c r="G87" s="106">
        <f>SUM(D87/D139)*100</f>
        <v>0</v>
      </c>
      <c r="H87" s="107">
        <f>SUM(E87/E139)*100</f>
        <v>0</v>
      </c>
    </row>
    <row r="88" spans="1:8" ht="15" x14ac:dyDescent="0.25">
      <c r="A88" s="29"/>
      <c r="B88" s="97" t="s">
        <v>197</v>
      </c>
      <c r="C88" s="99"/>
      <c r="D88" s="109"/>
      <c r="E88" s="109"/>
      <c r="F88" s="115"/>
      <c r="G88" s="110">
        <f>SUM(D88/D139)*100</f>
        <v>0</v>
      </c>
      <c r="H88" s="111">
        <f>SUM(E88/E139)*100</f>
        <v>0</v>
      </c>
    </row>
    <row r="89" spans="1:8" ht="15" x14ac:dyDescent="0.25">
      <c r="A89" s="29"/>
      <c r="B89" s="98" t="s">
        <v>170</v>
      </c>
      <c r="C89" s="99" t="s">
        <v>171</v>
      </c>
      <c r="D89" s="85">
        <f>SUM(D90:D92)</f>
        <v>19558</v>
      </c>
      <c r="E89" s="85">
        <f>SUM(E90:E92)</f>
        <v>2653</v>
      </c>
      <c r="F89" s="106">
        <f t="shared" si="3"/>
        <v>13.564781675017896</v>
      </c>
      <c r="G89" s="106">
        <f>SUM(D89/D139)*100</f>
        <v>4.431696249300339E-2</v>
      </c>
      <c r="H89" s="107">
        <f>SUM(E89/E139)*100</f>
        <v>1.3343781015928995E-2</v>
      </c>
    </row>
    <row r="90" spans="1:8" ht="15" x14ac:dyDescent="0.25">
      <c r="A90" s="29"/>
      <c r="B90" s="97" t="s">
        <v>79</v>
      </c>
      <c r="C90" s="99"/>
      <c r="D90" s="109">
        <v>3573</v>
      </c>
      <c r="E90" s="109">
        <v>1097</v>
      </c>
      <c r="F90" s="115">
        <f t="shared" si="3"/>
        <v>30.702490904002239</v>
      </c>
      <c r="G90" s="115">
        <f>SUM(D90/D139)*100</f>
        <v>8.0961502703497858E-3</v>
      </c>
      <c r="H90" s="111">
        <f>SUM(E90/E139)*100</f>
        <v>5.5175754898130818E-3</v>
      </c>
    </row>
    <row r="91" spans="1:8" ht="15" x14ac:dyDescent="0.25">
      <c r="A91" s="29"/>
      <c r="B91" s="97" t="s">
        <v>183</v>
      </c>
      <c r="C91" s="99"/>
      <c r="D91" s="109">
        <v>40</v>
      </c>
      <c r="E91" s="109"/>
      <c r="F91" s="115">
        <f t="shared" si="3"/>
        <v>0</v>
      </c>
      <c r="G91" s="111">
        <f>SUM(D91/D139)*100</f>
        <v>9.0637002746709049E-5</v>
      </c>
      <c r="H91" s="111">
        <f>SUM(E91/E139)*100</f>
        <v>0</v>
      </c>
    </row>
    <row r="92" spans="1:8" ht="15" x14ac:dyDescent="0.25">
      <c r="A92" s="29"/>
      <c r="B92" s="97" t="s">
        <v>197</v>
      </c>
      <c r="C92" s="99"/>
      <c r="D92" s="109">
        <v>15945</v>
      </c>
      <c r="E92" s="109">
        <v>1556</v>
      </c>
      <c r="F92" s="115">
        <f t="shared" si="3"/>
        <v>9.7585449984321109</v>
      </c>
      <c r="G92" s="111">
        <f>SUM(D92/D139)*100</f>
        <v>3.6130175219906892E-2</v>
      </c>
      <c r="H92" s="111">
        <f>SUM(E92/E139)*100</f>
        <v>7.8262055261159123E-3</v>
      </c>
    </row>
    <row r="93" spans="1:8" ht="15" x14ac:dyDescent="0.25">
      <c r="A93" s="29"/>
      <c r="B93" s="98" t="s">
        <v>173</v>
      </c>
      <c r="C93" s="99" t="s">
        <v>172</v>
      </c>
      <c r="D93" s="85">
        <f>SUM(D94:D96)</f>
        <v>8015450</v>
      </c>
      <c r="E93" s="85">
        <f>SUM(E94:E96)</f>
        <v>3615113</v>
      </c>
      <c r="F93" s="106">
        <f t="shared" si="3"/>
        <v>45.10180963015177</v>
      </c>
      <c r="G93" s="106">
        <f>SUM(D93/D139)*100</f>
        <v>18.162409091652727</v>
      </c>
      <c r="H93" s="107">
        <f>SUM(E93/E139)*100</f>
        <v>18.182916027078065</v>
      </c>
    </row>
    <row r="94" spans="1:8" ht="15" x14ac:dyDescent="0.25">
      <c r="A94" s="29"/>
      <c r="B94" s="97" t="s">
        <v>79</v>
      </c>
      <c r="C94" s="99"/>
      <c r="D94" s="109">
        <v>239248</v>
      </c>
      <c r="E94" s="109">
        <v>213477</v>
      </c>
      <c r="F94" s="115">
        <f t="shared" si="3"/>
        <v>89.228332107269452</v>
      </c>
      <c r="G94" s="115">
        <f>SUM(D94/D139)*100</f>
        <v>0.54211804082861625</v>
      </c>
      <c r="H94" s="121">
        <f>SUM(E94/E139)*100</f>
        <v>1.0737242140736802</v>
      </c>
    </row>
    <row r="95" spans="1:8" ht="15" x14ac:dyDescent="0.25">
      <c r="A95" s="29"/>
      <c r="B95" s="97" t="s">
        <v>183</v>
      </c>
      <c r="C95" s="99"/>
      <c r="D95" s="109">
        <v>447225</v>
      </c>
      <c r="E95" s="109">
        <v>31102</v>
      </c>
      <c r="F95" s="115">
        <f t="shared" si="3"/>
        <v>6.9544412767622559</v>
      </c>
      <c r="G95" s="110">
        <f>SUM(D95/D139)*100</f>
        <v>1.0133783388349238</v>
      </c>
      <c r="H95" s="111">
        <f>SUM(E95/E139)*100</f>
        <v>0.15643357601109067</v>
      </c>
    </row>
    <row r="96" spans="1:8" ht="15" x14ac:dyDescent="0.25">
      <c r="A96" s="29"/>
      <c r="B96" s="97" t="s">
        <v>197</v>
      </c>
      <c r="C96" s="99"/>
      <c r="D96" s="109">
        <v>7328977</v>
      </c>
      <c r="E96" s="109">
        <v>3370534</v>
      </c>
      <c r="F96" s="115">
        <f t="shared" si="3"/>
        <v>45.989146916411386</v>
      </c>
      <c r="G96" s="110">
        <f>SUM(D96/D139)*100</f>
        <v>16.606912711989185</v>
      </c>
      <c r="H96" s="111">
        <f>SUM(E96/E139)*100</f>
        <v>16.952758236993297</v>
      </c>
    </row>
    <row r="97" spans="1:8" ht="15.75" x14ac:dyDescent="0.25">
      <c r="A97" s="29">
        <v>9</v>
      </c>
      <c r="B97" s="96" t="s">
        <v>135</v>
      </c>
      <c r="C97" s="31" t="s">
        <v>131</v>
      </c>
      <c r="D97" s="85">
        <f>SUM(D98)</f>
        <v>178820</v>
      </c>
      <c r="E97" s="85">
        <f>SUM(E98)</f>
        <v>110853</v>
      </c>
      <c r="F97" s="106">
        <f t="shared" si="3"/>
        <v>61.99138798792081</v>
      </c>
      <c r="G97" s="106">
        <f>SUM(D97/D139)*100</f>
        <v>0.4051927207791628</v>
      </c>
      <c r="H97" s="107">
        <f>SUM(E97/E139)*100</f>
        <v>0.5575567873949403</v>
      </c>
    </row>
    <row r="98" spans="1:8" ht="15.75" x14ac:dyDescent="0.25">
      <c r="A98" s="29"/>
      <c r="B98" s="97" t="s">
        <v>79</v>
      </c>
      <c r="C98" s="31"/>
      <c r="D98" s="109">
        <v>178820</v>
      </c>
      <c r="E98" s="109">
        <v>110853</v>
      </c>
      <c r="F98" s="115">
        <f t="shared" si="3"/>
        <v>61.99138798792081</v>
      </c>
      <c r="G98" s="110">
        <f>SUM(D98/D139)*100</f>
        <v>0.4051927207791628</v>
      </c>
      <c r="H98" s="111">
        <f>SUM(E98/E139)*100</f>
        <v>0.5575567873949403</v>
      </c>
    </row>
    <row r="99" spans="1:8" ht="15.75" x14ac:dyDescent="0.25">
      <c r="A99" s="29">
        <v>10</v>
      </c>
      <c r="B99" s="96" t="s">
        <v>174</v>
      </c>
      <c r="C99" s="31" t="s">
        <v>136</v>
      </c>
      <c r="D99" s="85">
        <f>SUM(D100:D101)</f>
        <v>352919</v>
      </c>
      <c r="E99" s="85">
        <f>SUM(E100:E101)</f>
        <v>275358</v>
      </c>
      <c r="F99" s="106">
        <f t="shared" si="3"/>
        <v>78.023002445320316</v>
      </c>
      <c r="G99" s="106">
        <f>SUM(D99/D139)*100</f>
        <v>0.7996880093091453</v>
      </c>
      <c r="H99" s="107">
        <f>SUM(E99/E139)*100</f>
        <v>1.3849667745888337</v>
      </c>
    </row>
    <row r="100" spans="1:8" ht="15.75" x14ac:dyDescent="0.25">
      <c r="A100" s="67"/>
      <c r="B100" s="97" t="s">
        <v>79</v>
      </c>
      <c r="C100" s="31"/>
      <c r="D100" s="112">
        <v>323399</v>
      </c>
      <c r="E100" s="112">
        <v>269142</v>
      </c>
      <c r="F100" s="115">
        <f t="shared" si="3"/>
        <v>83.222891845676699</v>
      </c>
      <c r="G100" s="115">
        <f>SUM(D100/D139)*100</f>
        <v>0.732797901282074</v>
      </c>
      <c r="H100" s="121">
        <f>SUM(E100/E139)*100</f>
        <v>1.3537021900449155</v>
      </c>
    </row>
    <row r="101" spans="1:8" ht="15.75" x14ac:dyDescent="0.25">
      <c r="A101" s="67"/>
      <c r="B101" s="97" t="s">
        <v>197</v>
      </c>
      <c r="C101" s="31"/>
      <c r="D101" s="109">
        <v>29520</v>
      </c>
      <c r="E101" s="109">
        <v>6216</v>
      </c>
      <c r="F101" s="115">
        <f t="shared" si="3"/>
        <v>21.056910569105693</v>
      </c>
      <c r="G101" s="115">
        <f>SUM(D101/D139)*100</f>
        <v>6.6890108027071279E-2</v>
      </c>
      <c r="H101" s="111">
        <f>SUM(E101/E139)*100</f>
        <v>3.1264584543918061E-2</v>
      </c>
    </row>
    <row r="102" spans="1:8" ht="15.75" x14ac:dyDescent="0.25">
      <c r="A102" s="67">
        <v>11</v>
      </c>
      <c r="B102" s="100" t="s">
        <v>175</v>
      </c>
      <c r="C102" s="31" t="s">
        <v>137</v>
      </c>
      <c r="D102" s="85">
        <f>SUM(D103:D105)</f>
        <v>4108728</v>
      </c>
      <c r="E102" s="85">
        <f>SUM(E103:E105)</f>
        <v>1999493</v>
      </c>
      <c r="F102" s="106">
        <f t="shared" si="3"/>
        <v>48.664525858124463</v>
      </c>
      <c r="G102" s="106">
        <f>SUM(D102/D139)*100</f>
        <v>9.3100697755370092</v>
      </c>
      <c r="H102" s="107">
        <f>SUM(E102/E139)*100</f>
        <v>10.056840080996198</v>
      </c>
    </row>
    <row r="103" spans="1:8" ht="15.75" x14ac:dyDescent="0.25">
      <c r="A103" s="67"/>
      <c r="B103" s="97" t="s">
        <v>79</v>
      </c>
      <c r="C103" s="31"/>
      <c r="D103" s="109">
        <v>3940083</v>
      </c>
      <c r="E103" s="109">
        <v>1957493</v>
      </c>
      <c r="F103" s="115">
        <f t="shared" si="3"/>
        <v>49.681516861446831</v>
      </c>
      <c r="G103" s="110">
        <f>SUM(D103/D139)*100</f>
        <v>8.9279328423315398</v>
      </c>
      <c r="H103" s="111">
        <f>SUM(E103/E139)*100</f>
        <v>9.8455928881318862</v>
      </c>
    </row>
    <row r="104" spans="1:8" ht="15.75" x14ac:dyDescent="0.25">
      <c r="A104" s="67"/>
      <c r="B104" s="97" t="s">
        <v>183</v>
      </c>
      <c r="C104" s="31"/>
      <c r="D104" s="109"/>
      <c r="E104" s="109"/>
      <c r="F104" s="115"/>
      <c r="G104" s="110"/>
      <c r="H104" s="111">
        <f>SUM(E104/E139)*100</f>
        <v>0</v>
      </c>
    </row>
    <row r="105" spans="1:8" ht="15.75" x14ac:dyDescent="0.25">
      <c r="A105" s="67"/>
      <c r="B105" s="97" t="s">
        <v>197</v>
      </c>
      <c r="C105" s="31"/>
      <c r="D105" s="109">
        <v>168645</v>
      </c>
      <c r="E105" s="109">
        <v>42000</v>
      </c>
      <c r="F105" s="115">
        <f>SUM(E105/D105)*100</f>
        <v>24.904384950635951</v>
      </c>
      <c r="G105" s="110">
        <f>SUM(D105/D139)*100</f>
        <v>0.38213693320546871</v>
      </c>
      <c r="H105" s="111">
        <f>SUM(E105/E139)*100</f>
        <v>0.21124719286431123</v>
      </c>
    </row>
    <row r="106" spans="1:8" ht="15.75" x14ac:dyDescent="0.25">
      <c r="A106" s="29">
        <v>12</v>
      </c>
      <c r="B106" s="96" t="s">
        <v>176</v>
      </c>
      <c r="C106" s="31" t="s">
        <v>138</v>
      </c>
      <c r="D106" s="85">
        <f>SUM(D107:D108)</f>
        <v>562630</v>
      </c>
      <c r="E106" s="85">
        <f>SUM(E107:E109)</f>
        <v>204837</v>
      </c>
      <c r="F106" s="106">
        <f>SUM(E106/D106)*100</f>
        <v>36.40705259228978</v>
      </c>
      <c r="G106" s="106">
        <f>SUM(D106/D139)*100</f>
        <v>1.2748774213845229</v>
      </c>
      <c r="H106" s="107">
        <f>SUM(E106/E139)*100</f>
        <v>1.0302676486844506</v>
      </c>
    </row>
    <row r="107" spans="1:8" ht="15.75" x14ac:dyDescent="0.25">
      <c r="A107" s="29"/>
      <c r="B107" s="97" t="s">
        <v>79</v>
      </c>
      <c r="C107" s="31"/>
      <c r="D107" s="109">
        <v>492630</v>
      </c>
      <c r="E107" s="109">
        <v>204837</v>
      </c>
      <c r="F107" s="115">
        <f>SUM(E107/D107)*100</f>
        <v>41.580293526581819</v>
      </c>
      <c r="G107" s="115">
        <f>SUM(D107/D139)*100</f>
        <v>1.1162626665777819</v>
      </c>
      <c r="H107" s="111">
        <f>SUM(E107/E139)*100</f>
        <v>1.0302676486844506</v>
      </c>
    </row>
    <row r="108" spans="1:8" ht="15.75" x14ac:dyDescent="0.25">
      <c r="A108" s="29"/>
      <c r="B108" s="97" t="s">
        <v>183</v>
      </c>
      <c r="C108" s="31"/>
      <c r="D108" s="109">
        <v>70000</v>
      </c>
      <c r="E108" s="109"/>
      <c r="F108" s="115">
        <f>SUM(E108/D108)*100</f>
        <v>0</v>
      </c>
      <c r="G108" s="110">
        <f>SUM(D108/D139)*100</f>
        <v>0.15861475480674084</v>
      </c>
      <c r="H108" s="111">
        <f>SUM(E108/E139)*100</f>
        <v>0</v>
      </c>
    </row>
    <row r="109" spans="1:8" ht="15.75" x14ac:dyDescent="0.25">
      <c r="A109" s="29"/>
      <c r="B109" s="97" t="s">
        <v>197</v>
      </c>
      <c r="C109" s="31"/>
      <c r="E109" s="109"/>
      <c r="F109" s="115"/>
      <c r="G109" s="110"/>
      <c r="H109" s="111"/>
    </row>
    <row r="110" spans="1:8" ht="15.75" x14ac:dyDescent="0.25">
      <c r="A110" s="29">
        <v>13</v>
      </c>
      <c r="B110" s="96" t="s">
        <v>254</v>
      </c>
      <c r="C110" s="31" t="s">
        <v>253</v>
      </c>
      <c r="D110" s="85">
        <f>SUM(D111)</f>
        <v>348000</v>
      </c>
      <c r="E110" s="85">
        <f>SUM(E111)</f>
        <v>174000</v>
      </c>
      <c r="F110" s="106">
        <f>SUM(E110/D110)*100</f>
        <v>50</v>
      </c>
      <c r="G110" s="106">
        <f>SUM(D110/D139)*100</f>
        <v>0.78854192389636868</v>
      </c>
      <c r="H110" s="107">
        <f>SUM(E110/E139)*100</f>
        <v>0.8751669418664324</v>
      </c>
    </row>
    <row r="111" spans="1:8" ht="15.75" x14ac:dyDescent="0.25">
      <c r="A111" s="29"/>
      <c r="B111" s="97" t="s">
        <v>197</v>
      </c>
      <c r="C111" s="31"/>
      <c r="D111" s="109">
        <v>348000</v>
      </c>
      <c r="E111" s="109">
        <v>174000</v>
      </c>
      <c r="F111" s="115">
        <f>SUM(E111/D111)*100</f>
        <v>50</v>
      </c>
      <c r="G111" s="110">
        <f>SUM(D111/D139)*100</f>
        <v>0.78854192389636868</v>
      </c>
      <c r="H111" s="121">
        <f>SUM(E111/E139)*100</f>
        <v>0.8751669418664324</v>
      </c>
    </row>
    <row r="112" spans="1:8" ht="15.75" x14ac:dyDescent="0.25">
      <c r="A112" s="29">
        <v>14</v>
      </c>
      <c r="B112" s="96" t="s">
        <v>272</v>
      </c>
      <c r="C112" s="31" t="s">
        <v>263</v>
      </c>
      <c r="D112" s="85">
        <f>SUM(D113:D114)</f>
        <v>502000</v>
      </c>
      <c r="E112" s="85">
        <f>SUM(E113:E114)</f>
        <v>0</v>
      </c>
      <c r="F112" s="106">
        <f>SUM(E112/D112)*100</f>
        <v>0</v>
      </c>
      <c r="G112" s="106">
        <f>SUM(D112/D139)*100</f>
        <v>1.1374943844711987</v>
      </c>
      <c r="H112" s="107">
        <f>SUM(E112/E139)*100</f>
        <v>0</v>
      </c>
    </row>
    <row r="113" spans="1:8" ht="15.75" x14ac:dyDescent="0.25">
      <c r="A113" s="29"/>
      <c r="B113" s="97" t="s">
        <v>79</v>
      </c>
      <c r="C113" s="31"/>
      <c r="D113" s="109"/>
      <c r="E113" s="109"/>
      <c r="F113" s="115"/>
      <c r="G113" s="110">
        <f>SUM(D113/D139)*100</f>
        <v>0</v>
      </c>
      <c r="H113" s="111">
        <f>SUM(E113/E139)*100</f>
        <v>0</v>
      </c>
    </row>
    <row r="114" spans="1:8" ht="15.75" x14ac:dyDescent="0.25">
      <c r="A114" s="29"/>
      <c r="B114" s="97" t="s">
        <v>197</v>
      </c>
      <c r="C114" s="31"/>
      <c r="D114" s="109">
        <v>502000</v>
      </c>
      <c r="E114" s="109"/>
      <c r="F114" s="115"/>
      <c r="G114" s="110">
        <f>SUM(D114/D139)*100</f>
        <v>1.1374943844711987</v>
      </c>
      <c r="H114" s="111"/>
    </row>
    <row r="115" spans="1:8" ht="15.75" x14ac:dyDescent="0.25">
      <c r="A115" s="29">
        <v>14</v>
      </c>
      <c r="B115" s="96" t="s">
        <v>32</v>
      </c>
      <c r="C115" s="31"/>
      <c r="D115" s="85">
        <f>SUM(D116:D118)</f>
        <v>4685577</v>
      </c>
      <c r="E115" s="85">
        <f>SUM(E116:E118)</f>
        <v>1584945</v>
      </c>
      <c r="F115" s="106">
        <f>SUM(E115/D115)*100</f>
        <v>33.826036793334097</v>
      </c>
      <c r="G115" s="106">
        <f>SUM(D115/D139)*100</f>
        <v>10.617166385472919</v>
      </c>
      <c r="H115" s="107">
        <f>SUM(E115/E139)*100</f>
        <v>7.9717900498649001</v>
      </c>
    </row>
    <row r="116" spans="1:8" ht="15.75" x14ac:dyDescent="0.25">
      <c r="A116" s="29"/>
      <c r="B116" s="97" t="s">
        <v>79</v>
      </c>
      <c r="C116" s="31"/>
      <c r="D116" s="112">
        <f t="shared" ref="D116:E118" si="4">SUM(D120+D124+D128+D132+D136)</f>
        <v>94474</v>
      </c>
      <c r="E116" s="112">
        <f t="shared" si="4"/>
        <v>25447</v>
      </c>
      <c r="F116" s="115"/>
      <c r="G116" s="115">
        <f>SUM(D116/D139)*100</f>
        <v>0.21407100493731476</v>
      </c>
      <c r="H116" s="111">
        <f>SUM(E116/E139)*100</f>
        <v>0.12799065040043162</v>
      </c>
    </row>
    <row r="117" spans="1:8" ht="15.75" x14ac:dyDescent="0.25">
      <c r="A117" s="29"/>
      <c r="B117" s="97" t="s">
        <v>183</v>
      </c>
      <c r="C117" s="31"/>
      <c r="D117" s="112">
        <f t="shared" si="4"/>
        <v>988933</v>
      </c>
      <c r="E117" s="112">
        <f t="shared" si="4"/>
        <v>232711</v>
      </c>
      <c r="F117" s="115">
        <f>SUM(E117/D117)*100</f>
        <v>23.53152336912612</v>
      </c>
      <c r="G117" s="110">
        <f>SUM(D117/D139)*100</f>
        <v>2.2408480759327802</v>
      </c>
      <c r="H117" s="111">
        <f>SUM(E117/E139)*100</f>
        <v>1.1704653690153985</v>
      </c>
    </row>
    <row r="118" spans="1:8" ht="15.75" x14ac:dyDescent="0.25">
      <c r="A118" s="29"/>
      <c r="B118" s="97" t="s">
        <v>197</v>
      </c>
      <c r="C118" s="31"/>
      <c r="D118" s="112">
        <f t="shared" si="4"/>
        <v>3602170</v>
      </c>
      <c r="E118" s="112">
        <f t="shared" si="4"/>
        <v>1326787</v>
      </c>
      <c r="F118" s="115">
        <f>SUM(E118/D118)*100</f>
        <v>36.832992335175739</v>
      </c>
      <c r="G118" s="110">
        <f>SUM(D118/D139)*100</f>
        <v>8.1622473046028237</v>
      </c>
      <c r="H118" s="111">
        <f>SUM(E118/E139)*100</f>
        <v>6.6733340304490696</v>
      </c>
    </row>
    <row r="119" spans="1:8" ht="15.75" x14ac:dyDescent="0.25">
      <c r="A119" s="29"/>
      <c r="B119" s="96" t="s">
        <v>177</v>
      </c>
      <c r="C119" s="31" t="s">
        <v>139</v>
      </c>
      <c r="D119" s="85">
        <f>SUM(D120:D122)</f>
        <v>1084448</v>
      </c>
      <c r="E119" s="85">
        <f>SUM(E120:E122)</f>
        <v>145617</v>
      </c>
      <c r="F119" s="106">
        <f>SUM(E119/D119)*100</f>
        <v>13.427753105727522</v>
      </c>
      <c r="G119" s="106">
        <f>SUM(D119/D139)*100</f>
        <v>2.4572779088665784</v>
      </c>
      <c r="H119" s="107">
        <f>SUM(E119/E139)*100</f>
        <v>0.73240910674577164</v>
      </c>
    </row>
    <row r="120" spans="1:8" ht="15.75" x14ac:dyDescent="0.25">
      <c r="A120" s="29"/>
      <c r="B120" s="97" t="s">
        <v>79</v>
      </c>
      <c r="C120" s="31"/>
      <c r="D120" s="109">
        <v>71674</v>
      </c>
      <c r="E120" s="109">
        <v>25447</v>
      </c>
      <c r="F120" s="115"/>
      <c r="G120" s="110"/>
      <c r="H120" s="111"/>
    </row>
    <row r="121" spans="1:8" ht="15.75" x14ac:dyDescent="0.25">
      <c r="A121" s="29"/>
      <c r="B121" s="97" t="s">
        <v>183</v>
      </c>
      <c r="C121" s="31"/>
      <c r="D121" s="109">
        <v>402314</v>
      </c>
      <c r="E121" s="109">
        <v>77019</v>
      </c>
      <c r="F121" s="115">
        <f t="shared" ref="F121:F127" si="5">SUM(E121/D121)*100</f>
        <v>19.144001948726615</v>
      </c>
      <c r="G121" s="111">
        <f>SUM(D121/D139)*100</f>
        <v>0.91161337807598752</v>
      </c>
      <c r="H121" s="111">
        <f>SUM(E121/E139)*100</f>
        <v>0.38738208445753308</v>
      </c>
    </row>
    <row r="122" spans="1:8" ht="15.75" x14ac:dyDescent="0.25">
      <c r="A122" s="29"/>
      <c r="B122" s="97" t="s">
        <v>197</v>
      </c>
      <c r="C122" s="31"/>
      <c r="D122" s="109">
        <v>610460</v>
      </c>
      <c r="E122" s="109">
        <v>43151</v>
      </c>
      <c r="F122" s="115">
        <f t="shared" si="5"/>
        <v>7.068604003538316</v>
      </c>
      <c r="G122" s="111">
        <f>SUM(D122/D139)*100</f>
        <v>1.3832566174189</v>
      </c>
      <c r="H122" s="111">
        <f>SUM(E122/E139)*100</f>
        <v>0.21703637188780703</v>
      </c>
    </row>
    <row r="123" spans="1:8" ht="15.75" x14ac:dyDescent="0.25">
      <c r="A123" s="29"/>
      <c r="B123" s="96" t="s">
        <v>178</v>
      </c>
      <c r="C123" s="31" t="s">
        <v>140</v>
      </c>
      <c r="D123" s="85">
        <f>SUM(D124:D126)</f>
        <v>3077129</v>
      </c>
      <c r="E123" s="85">
        <f>SUM(E124:E126)</f>
        <v>1364694</v>
      </c>
      <c r="F123" s="106">
        <f t="shared" si="5"/>
        <v>44.349586903896451</v>
      </c>
      <c r="G123" s="106">
        <f>SUM(D123/D139)*100</f>
        <v>6.9725437406244515</v>
      </c>
      <c r="H123" s="107">
        <f>SUM(E123/E139)*100</f>
        <v>6.8639946813992463</v>
      </c>
    </row>
    <row r="124" spans="1:8" ht="15.75" x14ac:dyDescent="0.25">
      <c r="A124" s="78"/>
      <c r="B124" s="97" t="s">
        <v>79</v>
      </c>
      <c r="C124" s="31"/>
      <c r="D124" s="109">
        <v>22800</v>
      </c>
      <c r="E124" s="109"/>
      <c r="F124" s="115">
        <f t="shared" si="5"/>
        <v>0</v>
      </c>
      <c r="G124" s="115">
        <f>SUM(D124/D139)*100</f>
        <v>5.166309156562416E-2</v>
      </c>
      <c r="H124" s="121">
        <f>SUM(E124/E139)*100</f>
        <v>0</v>
      </c>
    </row>
    <row r="125" spans="1:8" ht="15.75" x14ac:dyDescent="0.25">
      <c r="A125" s="78"/>
      <c r="B125" s="97" t="s">
        <v>183</v>
      </c>
      <c r="C125" s="31"/>
      <c r="D125" s="109">
        <v>566619</v>
      </c>
      <c r="E125" s="109">
        <v>142250</v>
      </c>
      <c r="F125" s="115">
        <f t="shared" si="5"/>
        <v>25.105052954454404</v>
      </c>
      <c r="G125" s="110">
        <f>SUM(D125/D139)*100</f>
        <v>1.2839161964834385</v>
      </c>
      <c r="H125" s="111">
        <f>SUM(E125/E139)*100</f>
        <v>0.71547412345114947</v>
      </c>
    </row>
    <row r="126" spans="1:8" ht="15.75" x14ac:dyDescent="0.25">
      <c r="A126" s="29"/>
      <c r="B126" s="97" t="s">
        <v>197</v>
      </c>
      <c r="C126" s="31"/>
      <c r="D126" s="109">
        <v>2487710</v>
      </c>
      <c r="E126" s="109">
        <v>1222444</v>
      </c>
      <c r="F126" s="115">
        <f t="shared" si="5"/>
        <v>49.139328941074325</v>
      </c>
      <c r="G126" s="110">
        <f>SUM(D126/D139)*100</f>
        <v>5.6369644525753895</v>
      </c>
      <c r="H126" s="111">
        <f>SUM(E126/E139)*100</f>
        <v>6.1485205579480979</v>
      </c>
    </row>
    <row r="127" spans="1:8" ht="15.75" x14ac:dyDescent="0.25">
      <c r="A127" s="29"/>
      <c r="B127" s="96" t="s">
        <v>179</v>
      </c>
      <c r="C127" s="31" t="s">
        <v>141</v>
      </c>
      <c r="D127" s="85">
        <f>SUM(D128:D130)</f>
        <v>186000</v>
      </c>
      <c r="E127" s="85">
        <f>SUM(E128:E130)</f>
        <v>34692</v>
      </c>
      <c r="F127" s="106">
        <f t="shared" si="5"/>
        <v>18.651612903225807</v>
      </c>
      <c r="G127" s="106">
        <f>SUM(D127/D139)*100</f>
        <v>0.42146206277219705</v>
      </c>
      <c r="H127" s="107">
        <f>SUM(E127/E139)*100</f>
        <v>0.17449018130592109</v>
      </c>
    </row>
    <row r="128" spans="1:8" ht="15.75" x14ac:dyDescent="0.25">
      <c r="A128" s="78"/>
      <c r="B128" s="97" t="s">
        <v>79</v>
      </c>
      <c r="C128" s="31"/>
      <c r="D128" s="109"/>
      <c r="E128" s="109"/>
      <c r="F128" s="115"/>
      <c r="G128" s="160">
        <f>SUM(D128/D139)*100</f>
        <v>0</v>
      </c>
      <c r="H128" s="159">
        <f>SUM(E128/E139)*100</f>
        <v>0</v>
      </c>
    </row>
    <row r="129" spans="1:8" ht="15.75" x14ac:dyDescent="0.25">
      <c r="A129" s="78"/>
      <c r="B129" s="97" t="s">
        <v>183</v>
      </c>
      <c r="C129" s="31"/>
      <c r="D129" s="109"/>
      <c r="E129" s="109"/>
      <c r="F129" s="115"/>
      <c r="G129" s="110"/>
      <c r="H129" s="111"/>
    </row>
    <row r="130" spans="1:8" ht="15.75" x14ac:dyDescent="0.25">
      <c r="A130" s="78"/>
      <c r="B130" s="97" t="s">
        <v>197</v>
      </c>
      <c r="C130" s="31"/>
      <c r="D130" s="109">
        <v>186000</v>
      </c>
      <c r="E130" s="109">
        <v>34692</v>
      </c>
      <c r="F130" s="115">
        <f>SUM(E130/D130)*100</f>
        <v>18.651612903225807</v>
      </c>
      <c r="G130" s="110">
        <f>SUM(D130/D139)*100</f>
        <v>0.42146206277219705</v>
      </c>
      <c r="H130" s="111">
        <f>SUM(E130/E139)*100</f>
        <v>0.17449018130592109</v>
      </c>
    </row>
    <row r="131" spans="1:8" ht="15.75" x14ac:dyDescent="0.25">
      <c r="A131" s="101"/>
      <c r="B131" s="96" t="s">
        <v>187</v>
      </c>
      <c r="C131" s="31" t="s">
        <v>188</v>
      </c>
      <c r="D131" s="85">
        <f>SUM(D132:D134)</f>
        <v>100000</v>
      </c>
      <c r="E131" s="85">
        <f>SUM(E132:E134)</f>
        <v>0</v>
      </c>
      <c r="F131" s="106"/>
      <c r="G131" s="106">
        <f>SUM(D131/D139)*100</f>
        <v>0.22659250686677262</v>
      </c>
      <c r="H131" s="107"/>
    </row>
    <row r="132" spans="1:8" ht="15.75" x14ac:dyDescent="0.25">
      <c r="A132" s="101"/>
      <c r="B132" s="97" t="s">
        <v>79</v>
      </c>
      <c r="C132" s="31"/>
      <c r="D132" s="109"/>
      <c r="E132" s="109"/>
      <c r="F132" s="115"/>
      <c r="G132" s="110"/>
      <c r="H132" s="111"/>
    </row>
    <row r="133" spans="1:8" ht="15.75" x14ac:dyDescent="0.25">
      <c r="A133" s="101"/>
      <c r="B133" s="76" t="s">
        <v>99</v>
      </c>
      <c r="C133" s="31"/>
      <c r="D133" s="109"/>
      <c r="E133" s="109"/>
      <c r="F133" s="115"/>
      <c r="G133" s="110"/>
      <c r="H133" s="111"/>
    </row>
    <row r="134" spans="1:8" ht="15.75" x14ac:dyDescent="0.25">
      <c r="A134" s="146"/>
      <c r="B134" s="97" t="s">
        <v>197</v>
      </c>
      <c r="C134" s="31"/>
      <c r="D134" s="109">
        <v>100000</v>
      </c>
      <c r="E134" s="109"/>
      <c r="F134" s="115"/>
      <c r="G134" s="110">
        <f>SUM(D134/D139)*100</f>
        <v>0.22659250686677262</v>
      </c>
      <c r="H134" s="111"/>
    </row>
    <row r="135" spans="1:8" ht="15.75" x14ac:dyDescent="0.25">
      <c r="A135" s="146"/>
      <c r="B135" s="96" t="s">
        <v>190</v>
      </c>
      <c r="C135" s="31" t="s">
        <v>189</v>
      </c>
      <c r="D135" s="85">
        <f>SUM(D136:D138)</f>
        <v>238000</v>
      </c>
      <c r="E135" s="85">
        <f>SUM(E136:E138)</f>
        <v>39942</v>
      </c>
      <c r="F135" s="106">
        <f>SUM(E135/D135)*100</f>
        <v>16.78235294117647</v>
      </c>
      <c r="G135" s="106">
        <f>SUM(D135/D139)*100</f>
        <v>0.53929016634291882</v>
      </c>
      <c r="H135" s="107">
        <f>SUM(E135/E139)*100</f>
        <v>0.20089608041396001</v>
      </c>
    </row>
    <row r="136" spans="1:8" ht="15.75" x14ac:dyDescent="0.25">
      <c r="A136" s="146"/>
      <c r="B136" s="97" t="s">
        <v>79</v>
      </c>
      <c r="C136" s="31"/>
      <c r="D136" s="109"/>
      <c r="E136" s="109"/>
      <c r="F136" s="115"/>
      <c r="G136" s="110"/>
      <c r="H136" s="111"/>
    </row>
    <row r="137" spans="1:8" ht="15.75" x14ac:dyDescent="0.25">
      <c r="A137" s="146"/>
      <c r="B137" s="76" t="s">
        <v>99</v>
      </c>
      <c r="C137" s="31"/>
      <c r="D137" s="109">
        <v>20000</v>
      </c>
      <c r="E137" s="109">
        <v>13442</v>
      </c>
      <c r="F137" s="115"/>
      <c r="G137" s="110">
        <f>SUM(D137/D139)*100</f>
        <v>4.5318501373354525E-2</v>
      </c>
      <c r="H137" s="111">
        <f>SUM(E137/E139)*100</f>
        <v>6.7609161106715998E-2</v>
      </c>
    </row>
    <row r="138" spans="1:8" ht="16.5" thickBot="1" x14ac:dyDescent="0.3">
      <c r="A138" s="147"/>
      <c r="B138" s="97" t="s">
        <v>197</v>
      </c>
      <c r="C138" s="44"/>
      <c r="D138" s="24">
        <v>218000</v>
      </c>
      <c r="E138" s="24">
        <v>26500</v>
      </c>
      <c r="F138" s="115"/>
      <c r="G138" s="110">
        <f>SUM(D138/D139)*100</f>
        <v>0.49397166496956429</v>
      </c>
      <c r="H138" s="111"/>
    </row>
    <row r="139" spans="1:8" ht="16.5" thickBot="1" x14ac:dyDescent="0.3">
      <c r="A139" s="152" t="s">
        <v>4</v>
      </c>
      <c r="B139" s="153" t="s">
        <v>5</v>
      </c>
      <c r="C139" s="154" t="s">
        <v>4</v>
      </c>
      <c r="D139" s="155">
        <f>SUM(D11+D15+D19+D23+D25+D29+D37+D97+D99+D102+D106+D110+D112+D115)</f>
        <v>44132086</v>
      </c>
      <c r="E139" s="155">
        <f>SUM(E11+E15+E19+E23+E25+E29+E37+E97+E99+E102+E106+E110+E112+E115)</f>
        <v>19881921</v>
      </c>
      <c r="F139" s="151">
        <f>SUM(E139/D139)*100</f>
        <v>45.050943207171308</v>
      </c>
      <c r="G139" s="156">
        <f>SUM(G11+G15+G19+G23+G25+G29+G37+G97+G99+G102+G106+G110+G112+G115)</f>
        <v>100</v>
      </c>
      <c r="H139" s="156">
        <f>SUM(H11+H15+H19+H23+H25+H29+H37+H97+H99+H102+H106+H110+H112+H115)</f>
        <v>100</v>
      </c>
    </row>
    <row r="140" spans="1:8" ht="15.75" thickBot="1" x14ac:dyDescent="0.3">
      <c r="A140" s="102"/>
      <c r="B140" s="89" t="s">
        <v>79</v>
      </c>
      <c r="C140" s="102"/>
      <c r="D140" s="113">
        <f>SUM(D12+D16+D20+D24+D26+D30+D38+D98+D100+D103+D107+D113+D116)</f>
        <v>23628708</v>
      </c>
      <c r="E140" s="113">
        <f>SUM(E12+E16+E20+E24+E26+E30+E38+E98+E100+E103+E107+E113+E116)</f>
        <v>11842257</v>
      </c>
      <c r="F140" s="116">
        <f>SUM(E140/D140)*100</f>
        <v>50.118089402095109</v>
      </c>
      <c r="G140" s="116">
        <f>SUM(G12+G16+G20+G24+G26+G30+G38+G98+G100+G103+G107+G113+G116)</f>
        <v>53.540881797429655</v>
      </c>
      <c r="H140" s="116">
        <f>SUM(H12+H16+H20+H24+H26+H30+H38+H98+H100+H103+H107+H113+H116)</f>
        <v>59.562941629231908</v>
      </c>
    </row>
    <row r="141" spans="1:8" ht="15.75" thickBot="1" x14ac:dyDescent="0.3">
      <c r="A141" s="102"/>
      <c r="B141" s="89" t="s">
        <v>183</v>
      </c>
      <c r="C141" s="102"/>
      <c r="D141" s="113">
        <f>SUM(D13+D17+D21+D27+D31+D39+D104+D108+D117)</f>
        <v>2057184</v>
      </c>
      <c r="E141" s="150">
        <f>SUM(E13+E17+E21+E27+E31+E39+E104+E108+E117)</f>
        <v>344582</v>
      </c>
      <c r="F141" s="116">
        <f>SUM(E141/D141)*100</f>
        <v>16.750178885311183</v>
      </c>
      <c r="G141" s="132">
        <f>SUM(G13+G17+G21+G27+G31+G39+G104+G108+G117)</f>
        <v>4.661424796462148</v>
      </c>
      <c r="H141" s="132">
        <f>SUM(H13+H17+H21+H27+H31+H39+H104+H108+H117)</f>
        <v>1.7331423859897643</v>
      </c>
    </row>
    <row r="142" spans="1:8" ht="15.75" thickBot="1" x14ac:dyDescent="0.3">
      <c r="A142" s="102"/>
      <c r="B142" s="114" t="s">
        <v>197</v>
      </c>
      <c r="C142" s="102"/>
      <c r="D142" s="113">
        <f>SUM(D14+D18+D22+D28+D32+D40+D101+D105+D109+D111+D114+D118)</f>
        <v>18446194</v>
      </c>
      <c r="E142" s="113">
        <f>SUM(E14+E18+E22+E28+E32+E40+E101+E105+E109+E111+E114+E118)</f>
        <v>7695082</v>
      </c>
      <c r="F142" s="116">
        <f>SUM(E142/D142)*100</f>
        <v>41.716367072795613</v>
      </c>
      <c r="G142" s="116">
        <f>SUM(G14+G18+G22+G28+G32+G40+G101+G105+G109+G111+G114+G118)</f>
        <v>41.797693406108195</v>
      </c>
      <c r="H142" s="116">
        <f>SUM(H14+H18+H22+H28+H32+H40+H101+H105+H109+H111+H114+H118)</f>
        <v>38.703915984778334</v>
      </c>
    </row>
  </sheetData>
  <phoneticPr fontId="14" type="noConversion"/>
  <pageMargins left="0.75" right="0.75" top="1" bottom="1" header="0.5" footer="0.5"/>
  <pageSetup scale="85" orientation="landscape" r:id="rId1"/>
  <headerFooter alignWithMargins="0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1"/>
  <sheetViews>
    <sheetView view="pageBreakPreview" topLeftCell="A52" zoomScale="75" zoomScaleNormal="91" zoomScaleSheetLayoutView="96" zoomScalePageLayoutView="32" workbookViewId="0">
      <selection activeCell="F40" sqref="F40"/>
    </sheetView>
  </sheetViews>
  <sheetFormatPr defaultRowHeight="12.75" x14ac:dyDescent="0.2"/>
  <cols>
    <col min="1" max="1" width="8.5703125" style="287" customWidth="1"/>
    <col min="2" max="2" width="59.5703125" style="287" customWidth="1"/>
    <col min="3" max="3" width="8.85546875" style="287" customWidth="1"/>
    <col min="4" max="4" width="12.85546875" style="287" customWidth="1"/>
    <col min="5" max="5" width="12.5703125" style="287" customWidth="1"/>
    <col min="6" max="6" width="12.42578125" style="287" customWidth="1"/>
    <col min="7" max="7" width="12.140625" style="287" customWidth="1"/>
    <col min="8" max="8" width="14.7109375" style="287" customWidth="1"/>
    <col min="9" max="9" width="11.42578125" style="287" customWidth="1"/>
    <col min="10" max="10" width="7.85546875" style="287" customWidth="1"/>
    <col min="11" max="11" width="7.5703125" style="287" customWidth="1"/>
    <col min="12" max="12" width="9" style="287" customWidth="1"/>
    <col min="13" max="13" width="8.5703125" style="287" customWidth="1"/>
    <col min="14" max="14" width="7.28515625" style="287" customWidth="1"/>
    <col min="15" max="15" width="6.5703125" style="287" customWidth="1"/>
    <col min="16" max="16384" width="9.140625" style="287"/>
  </cols>
  <sheetData>
    <row r="1" spans="1:8" x14ac:dyDescent="0.2">
      <c r="E1" s="252" t="s">
        <v>200</v>
      </c>
    </row>
    <row r="3" spans="1:8" ht="12.75" customHeight="1" x14ac:dyDescent="0.2">
      <c r="B3" s="300"/>
      <c r="F3" s="252"/>
      <c r="G3" s="252"/>
    </row>
    <row r="4" spans="1:8" x14ac:dyDescent="0.2">
      <c r="B4" s="301" t="s">
        <v>435</v>
      </c>
    </row>
    <row r="5" spans="1:8" x14ac:dyDescent="0.2">
      <c r="B5" s="301"/>
    </row>
    <row r="6" spans="1:8" ht="13.5" thickBot="1" x14ac:dyDescent="0.25">
      <c r="B6" s="301"/>
    </row>
    <row r="7" spans="1:8" x14ac:dyDescent="0.2">
      <c r="A7" s="302" t="s">
        <v>0</v>
      </c>
      <c r="B7" s="302"/>
      <c r="C7" s="302"/>
      <c r="D7" s="345" t="s">
        <v>125</v>
      </c>
      <c r="E7" s="343" t="s">
        <v>7</v>
      </c>
      <c r="F7" s="347" t="s">
        <v>126</v>
      </c>
      <c r="G7" s="339" t="s">
        <v>64</v>
      </c>
      <c r="H7" s="341" t="s">
        <v>64</v>
      </c>
    </row>
    <row r="8" spans="1:8" x14ac:dyDescent="0.2">
      <c r="A8" s="306" t="s">
        <v>2</v>
      </c>
      <c r="B8" s="307" t="s">
        <v>35</v>
      </c>
      <c r="C8" s="307" t="s">
        <v>33</v>
      </c>
      <c r="D8" s="346" t="s">
        <v>62</v>
      </c>
      <c r="F8" s="348" t="s">
        <v>3</v>
      </c>
      <c r="G8" s="340" t="s">
        <v>6</v>
      </c>
      <c r="H8" s="342" t="s">
        <v>6</v>
      </c>
    </row>
    <row r="9" spans="1:8" x14ac:dyDescent="0.2">
      <c r="A9" s="306" t="s">
        <v>1</v>
      </c>
      <c r="B9" s="306"/>
      <c r="C9" s="306"/>
      <c r="D9" s="346" t="s">
        <v>306</v>
      </c>
      <c r="E9" s="344" t="s">
        <v>365</v>
      </c>
      <c r="F9" s="348"/>
      <c r="G9" s="340" t="s">
        <v>65</v>
      </c>
      <c r="H9" s="342" t="s">
        <v>65</v>
      </c>
    </row>
    <row r="10" spans="1:8" ht="90.75" customHeight="1" thickBot="1" x14ac:dyDescent="0.25">
      <c r="A10" s="306"/>
      <c r="B10" s="306"/>
      <c r="C10" s="306"/>
      <c r="D10" s="346" t="s">
        <v>508</v>
      </c>
      <c r="E10" s="344" t="s">
        <v>507</v>
      </c>
      <c r="F10" s="348" t="s">
        <v>127</v>
      </c>
      <c r="G10" s="340" t="s">
        <v>409</v>
      </c>
      <c r="H10" s="342" t="s">
        <v>410</v>
      </c>
    </row>
    <row r="11" spans="1:8" ht="13.5" thickBot="1" x14ac:dyDescent="0.25">
      <c r="A11" s="331">
        <v>1</v>
      </c>
      <c r="B11" s="332">
        <v>2</v>
      </c>
      <c r="C11" s="349">
        <v>3</v>
      </c>
      <c r="D11" s="311">
        <v>4</v>
      </c>
      <c r="E11" s="311">
        <v>5</v>
      </c>
      <c r="F11" s="311">
        <v>6</v>
      </c>
      <c r="G11" s="311">
        <v>7</v>
      </c>
      <c r="H11" s="311">
        <v>8</v>
      </c>
    </row>
    <row r="12" spans="1:8" x14ac:dyDescent="0.2">
      <c r="A12" s="363">
        <v>1</v>
      </c>
      <c r="B12" s="364" t="s">
        <v>310</v>
      </c>
      <c r="C12" s="363"/>
      <c r="D12" s="365">
        <f>D39+D40</f>
        <v>61611102</v>
      </c>
      <c r="E12" s="365">
        <f>E39+E40</f>
        <v>57273963</v>
      </c>
      <c r="F12" s="362">
        <f>SUM(E12/D12)*100</f>
        <v>92.960458652403261</v>
      </c>
      <c r="G12" s="312">
        <f t="shared" ref="G12:H19" si="0">SUM(D12/D$90)*100</f>
        <v>59.888218564117523</v>
      </c>
      <c r="H12" s="362">
        <f t="shared" si="0"/>
        <v>69.375820828329722</v>
      </c>
    </row>
    <row r="13" spans="1:8" x14ac:dyDescent="0.2">
      <c r="A13" s="249" t="s">
        <v>17</v>
      </c>
      <c r="B13" s="288" t="s">
        <v>63</v>
      </c>
      <c r="C13" s="313" t="s">
        <v>380</v>
      </c>
      <c r="D13" s="246">
        <f>SUM(D14+D15+D16+D17+D18)</f>
        <v>55572435</v>
      </c>
      <c r="E13" s="246">
        <f>SUM(E14:E18)</f>
        <v>55572260</v>
      </c>
      <c r="F13" s="251">
        <f>SUM(E13/D13)*100</f>
        <v>99.999685095677378</v>
      </c>
      <c r="G13" s="251">
        <f t="shared" si="0"/>
        <v>54.018415924782758</v>
      </c>
      <c r="H13" s="251">
        <f t="shared" si="0"/>
        <v>67.314551863389553</v>
      </c>
    </row>
    <row r="14" spans="1:8" x14ac:dyDescent="0.2">
      <c r="A14" s="253" t="s">
        <v>68</v>
      </c>
      <c r="B14" s="314" t="s">
        <v>411</v>
      </c>
      <c r="C14" s="249" t="s">
        <v>37</v>
      </c>
      <c r="D14" s="248">
        <v>54214910</v>
      </c>
      <c r="E14" s="248">
        <v>54214910</v>
      </c>
      <c r="F14" s="245">
        <f>SUM(E14/D14)*100</f>
        <v>100</v>
      </c>
      <c r="G14" s="245">
        <f t="shared" si="0"/>
        <v>52.698852546314804</v>
      </c>
      <c r="H14" s="245">
        <f t="shared" si="0"/>
        <v>65.670396902411326</v>
      </c>
    </row>
    <row r="15" spans="1:8" x14ac:dyDescent="0.2">
      <c r="A15" s="253" t="s">
        <v>112</v>
      </c>
      <c r="B15" s="314" t="s">
        <v>303</v>
      </c>
      <c r="C15" s="249" t="s">
        <v>38</v>
      </c>
      <c r="D15" s="248">
        <v>0</v>
      </c>
      <c r="E15" s="248">
        <v>0</v>
      </c>
      <c r="F15" s="245"/>
      <c r="G15" s="245">
        <f t="shared" si="0"/>
        <v>0</v>
      </c>
      <c r="H15" s="245">
        <f t="shared" si="0"/>
        <v>0</v>
      </c>
    </row>
    <row r="16" spans="1:8" x14ac:dyDescent="0.2">
      <c r="A16" s="253" t="s">
        <v>116</v>
      </c>
      <c r="B16" s="314" t="s">
        <v>407</v>
      </c>
      <c r="C16" s="249" t="s">
        <v>269</v>
      </c>
      <c r="D16" s="248">
        <v>34790</v>
      </c>
      <c r="E16" s="248">
        <v>34790</v>
      </c>
      <c r="F16" s="245">
        <f>SUM(E16/D16)*100</f>
        <v>100</v>
      </c>
      <c r="G16" s="245">
        <f t="shared" si="0"/>
        <v>3.3817137759451998E-2</v>
      </c>
      <c r="H16" s="245">
        <f t="shared" si="0"/>
        <v>4.2141047697670068E-2</v>
      </c>
    </row>
    <row r="17" spans="1:8" x14ac:dyDescent="0.2">
      <c r="A17" s="253" t="s">
        <v>255</v>
      </c>
      <c r="B17" s="314" t="s">
        <v>408</v>
      </c>
      <c r="C17" s="249" t="s">
        <v>304</v>
      </c>
      <c r="D17" s="248">
        <v>1322735</v>
      </c>
      <c r="E17" s="248">
        <v>1322735</v>
      </c>
      <c r="F17" s="245">
        <f>SUM(E17/D17)*100</f>
        <v>100</v>
      </c>
      <c r="G17" s="245">
        <f t="shared" si="0"/>
        <v>1.2857462407085007</v>
      </c>
      <c r="H17" s="245">
        <f t="shared" si="0"/>
        <v>1.6022258903816504</v>
      </c>
    </row>
    <row r="18" spans="1:8" x14ac:dyDescent="0.2">
      <c r="A18" s="253" t="s">
        <v>305</v>
      </c>
      <c r="B18" s="314" t="s">
        <v>244</v>
      </c>
      <c r="C18" s="249" t="s">
        <v>242</v>
      </c>
      <c r="D18" s="248"/>
      <c r="E18" s="248">
        <v>-175</v>
      </c>
      <c r="F18" s="245"/>
      <c r="G18" s="245">
        <f t="shared" si="0"/>
        <v>0</v>
      </c>
      <c r="H18" s="245">
        <f t="shared" si="0"/>
        <v>-2.1197710109491989E-4</v>
      </c>
    </row>
    <row r="19" spans="1:8" x14ac:dyDescent="0.2">
      <c r="A19" s="249"/>
      <c r="B19" s="288" t="s">
        <v>422</v>
      </c>
      <c r="C19" s="249"/>
      <c r="D19" s="248">
        <f>SUM(D20+D22)</f>
        <v>-676</v>
      </c>
      <c r="E19" s="248">
        <f>SUM(E23+E25)</f>
        <v>2299</v>
      </c>
      <c r="F19" s="251"/>
      <c r="G19" s="251">
        <f t="shared" si="0"/>
        <v>-6.5709643936158533E-4</v>
      </c>
      <c r="H19" s="251">
        <f t="shared" si="0"/>
        <v>2.7847734595269759E-3</v>
      </c>
    </row>
    <row r="20" spans="1:8" x14ac:dyDescent="0.2">
      <c r="A20" s="253" t="s">
        <v>442</v>
      </c>
      <c r="B20" s="314" t="s">
        <v>445</v>
      </c>
      <c r="C20" s="249" t="s">
        <v>438</v>
      </c>
      <c r="D20" s="248">
        <v>1034</v>
      </c>
      <c r="E20" s="246"/>
      <c r="F20" s="251"/>
      <c r="G20" s="251"/>
      <c r="H20" s="251"/>
    </row>
    <row r="21" spans="1:8" x14ac:dyDescent="0.2">
      <c r="A21" s="253" t="s">
        <v>443</v>
      </c>
      <c r="B21" s="314" t="s">
        <v>441</v>
      </c>
      <c r="C21" s="249" t="s">
        <v>420</v>
      </c>
      <c r="D21" s="248">
        <f>SUM(D22)</f>
        <v>-1710</v>
      </c>
      <c r="E21" s="246">
        <v>0</v>
      </c>
      <c r="F21" s="251"/>
      <c r="G21" s="251"/>
      <c r="H21" s="251"/>
    </row>
    <row r="22" spans="1:8" x14ac:dyDescent="0.2">
      <c r="A22" s="253" t="s">
        <v>444</v>
      </c>
      <c r="B22" s="314" t="s">
        <v>440</v>
      </c>
      <c r="C22" s="249" t="s">
        <v>439</v>
      </c>
      <c r="D22" s="248">
        <v>-1710</v>
      </c>
      <c r="E22" s="248"/>
      <c r="F22" s="245"/>
      <c r="G22" s="245">
        <f>SUM(D22/D$90)*100</f>
        <v>-1.6621818214619985E-3</v>
      </c>
      <c r="H22" s="245"/>
    </row>
    <row r="23" spans="1:8" x14ac:dyDescent="0.2">
      <c r="A23" s="253" t="s">
        <v>447</v>
      </c>
      <c r="B23" s="314" t="s">
        <v>451</v>
      </c>
      <c r="C23" s="249" t="s">
        <v>138</v>
      </c>
      <c r="D23" s="248">
        <v>0</v>
      </c>
      <c r="E23" s="248">
        <f>SUM(E24)</f>
        <v>1800</v>
      </c>
      <c r="F23" s="245"/>
      <c r="G23" s="245"/>
      <c r="H23" s="245"/>
    </row>
    <row r="24" spans="1:8" x14ac:dyDescent="0.2">
      <c r="A24" s="253" t="s">
        <v>448</v>
      </c>
      <c r="B24" s="314" t="s">
        <v>452</v>
      </c>
      <c r="C24" s="249" t="s">
        <v>216</v>
      </c>
      <c r="D24" s="248">
        <v>0</v>
      </c>
      <c r="E24" s="248">
        <v>1800</v>
      </c>
      <c r="F24" s="245"/>
      <c r="G24" s="245"/>
      <c r="H24" s="245"/>
    </row>
    <row r="25" spans="1:8" x14ac:dyDescent="0.2">
      <c r="A25" s="253" t="s">
        <v>449</v>
      </c>
      <c r="B25" s="314" t="s">
        <v>453</v>
      </c>
      <c r="C25" s="249" t="s">
        <v>323</v>
      </c>
      <c r="D25" s="248">
        <v>0</v>
      </c>
      <c r="E25" s="248">
        <f>SUM(E26)</f>
        <v>499</v>
      </c>
      <c r="F25" s="245"/>
      <c r="G25" s="245"/>
      <c r="H25" s="245"/>
    </row>
    <row r="26" spans="1:8" x14ac:dyDescent="0.2">
      <c r="A26" s="253" t="s">
        <v>450</v>
      </c>
      <c r="B26" s="314" t="s">
        <v>454</v>
      </c>
      <c r="C26" s="249" t="s">
        <v>446</v>
      </c>
      <c r="D26" s="248">
        <v>0</v>
      </c>
      <c r="E26" s="248">
        <v>499</v>
      </c>
      <c r="F26" s="245"/>
      <c r="G26" s="245"/>
      <c r="H26" s="245"/>
    </row>
    <row r="27" spans="1:8" x14ac:dyDescent="0.2">
      <c r="A27" s="249" t="s">
        <v>51</v>
      </c>
      <c r="B27" s="288" t="s">
        <v>71</v>
      </c>
      <c r="C27" s="249" t="s">
        <v>40</v>
      </c>
      <c r="D27" s="246">
        <f>D28+D29+D30+D31</f>
        <v>3869577</v>
      </c>
      <c r="E27" s="246">
        <f>E28+E29+E30+E31</f>
        <v>3322741</v>
      </c>
      <c r="F27" s="251">
        <f>SUM(E27/D27)*100</f>
        <v>85.868326176220293</v>
      </c>
      <c r="G27" s="251">
        <f t="shared" ref="G27:G41" si="1">SUM(D27/D$90)*100</f>
        <v>3.7613687404371086</v>
      </c>
      <c r="H27" s="251">
        <f t="shared" ref="H27:H41" si="2">SUM(E27/E$90)*100</f>
        <v>4.0248285992527721</v>
      </c>
    </row>
    <row r="28" spans="1:8" x14ac:dyDescent="0.2">
      <c r="A28" s="253" t="s">
        <v>73</v>
      </c>
      <c r="B28" s="314" t="s">
        <v>455</v>
      </c>
      <c r="C28" s="249" t="s">
        <v>101</v>
      </c>
      <c r="D28" s="248">
        <v>3699134</v>
      </c>
      <c r="E28" s="315">
        <v>3261935</v>
      </c>
      <c r="F28" s="245">
        <f>SUM(E28/D28)*100</f>
        <v>88.181044536369868</v>
      </c>
      <c r="G28" s="245">
        <f t="shared" si="1"/>
        <v>3.5956919824280744</v>
      </c>
      <c r="H28" s="245">
        <f t="shared" si="2"/>
        <v>3.9511744300574714</v>
      </c>
    </row>
    <row r="29" spans="1:8" x14ac:dyDescent="0.2">
      <c r="A29" s="253" t="s">
        <v>312</v>
      </c>
      <c r="B29" s="314" t="s">
        <v>302</v>
      </c>
      <c r="C29" s="249" t="s">
        <v>209</v>
      </c>
      <c r="D29" s="248">
        <v>-961</v>
      </c>
      <c r="E29" s="315">
        <v>-1831</v>
      </c>
      <c r="F29" s="245"/>
      <c r="G29" s="245">
        <f t="shared" si="1"/>
        <v>-9.3412674293858508E-4</v>
      </c>
      <c r="H29" s="245">
        <f t="shared" si="2"/>
        <v>-2.2178861263131328E-3</v>
      </c>
    </row>
    <row r="30" spans="1:8" x14ac:dyDescent="0.2">
      <c r="A30" s="253" t="s">
        <v>313</v>
      </c>
      <c r="B30" s="314" t="s">
        <v>72</v>
      </c>
      <c r="C30" s="249" t="s">
        <v>74</v>
      </c>
      <c r="D30" s="315">
        <v>171579</v>
      </c>
      <c r="E30" s="315">
        <v>171581</v>
      </c>
      <c r="F30" s="245">
        <f>SUM(E30/D30)*100</f>
        <v>100.00116564381423</v>
      </c>
      <c r="G30" s="245">
        <f t="shared" si="1"/>
        <v>0.16678099107872996</v>
      </c>
      <c r="H30" s="245">
        <f t="shared" si="2"/>
        <v>0.20783567418838542</v>
      </c>
    </row>
    <row r="31" spans="1:8" x14ac:dyDescent="0.2">
      <c r="A31" s="253" t="s">
        <v>314</v>
      </c>
      <c r="B31" s="314" t="s">
        <v>111</v>
      </c>
      <c r="C31" s="233" t="s">
        <v>110</v>
      </c>
      <c r="D31" s="366">
        <v>-175</v>
      </c>
      <c r="E31" s="366">
        <v>-108944</v>
      </c>
      <c r="F31" s="367"/>
      <c r="G31" s="367">
        <f t="shared" si="1"/>
        <v>-1.7010632675780685E-4</v>
      </c>
      <c r="H31" s="367">
        <f t="shared" si="2"/>
        <v>-0.13196361886677113</v>
      </c>
    </row>
    <row r="32" spans="1:8" x14ac:dyDescent="0.2">
      <c r="A32" s="249" t="s">
        <v>315</v>
      </c>
      <c r="B32" s="373" t="s">
        <v>456</v>
      </c>
      <c r="C32" s="249" t="s">
        <v>307</v>
      </c>
      <c r="D32" s="246">
        <f>SUM(D33:D34)</f>
        <v>0</v>
      </c>
      <c r="E32" s="246">
        <f>SUM(E33:E34)</f>
        <v>-1465</v>
      </c>
      <c r="F32" s="245"/>
      <c r="G32" s="245">
        <f t="shared" si="1"/>
        <v>0</v>
      </c>
      <c r="H32" s="245">
        <f t="shared" si="2"/>
        <v>-1.7745511605946149E-3</v>
      </c>
    </row>
    <row r="33" spans="1:8" x14ac:dyDescent="0.2">
      <c r="A33" s="326" t="s">
        <v>412</v>
      </c>
      <c r="B33" s="314" t="s">
        <v>210</v>
      </c>
      <c r="C33" s="249" t="s">
        <v>318</v>
      </c>
      <c r="D33" s="248">
        <v>0</v>
      </c>
      <c r="E33" s="248"/>
      <c r="F33" s="245"/>
      <c r="G33" s="245">
        <f t="shared" si="1"/>
        <v>0</v>
      </c>
      <c r="H33" s="245">
        <f t="shared" si="2"/>
        <v>0</v>
      </c>
    </row>
    <row r="34" spans="1:8" x14ac:dyDescent="0.2">
      <c r="A34" s="253" t="s">
        <v>413</v>
      </c>
      <c r="B34" s="314" t="s">
        <v>211</v>
      </c>
      <c r="C34" s="313" t="s">
        <v>308</v>
      </c>
      <c r="D34" s="248"/>
      <c r="E34" s="248">
        <v>-1465</v>
      </c>
      <c r="F34" s="245"/>
      <c r="G34" s="245">
        <f t="shared" si="1"/>
        <v>0</v>
      </c>
      <c r="H34" s="245">
        <f t="shared" si="2"/>
        <v>-1.7745511605946149E-3</v>
      </c>
    </row>
    <row r="35" spans="1:8" x14ac:dyDescent="0.2">
      <c r="A35" s="249" t="s">
        <v>316</v>
      </c>
      <c r="B35" s="325" t="s">
        <v>212</v>
      </c>
      <c r="C35" s="313" t="s">
        <v>213</v>
      </c>
      <c r="D35" s="246">
        <f>SUM(D36)</f>
        <v>0</v>
      </c>
      <c r="E35" s="246">
        <f>SUM(E36)</f>
        <v>0</v>
      </c>
      <c r="F35" s="246">
        <v>0</v>
      </c>
      <c r="G35" s="251">
        <f t="shared" si="1"/>
        <v>0</v>
      </c>
      <c r="H35" s="251">
        <f t="shared" si="2"/>
        <v>0</v>
      </c>
    </row>
    <row r="36" spans="1:8" x14ac:dyDescent="0.2">
      <c r="A36" s="249" t="s">
        <v>471</v>
      </c>
      <c r="B36" s="314" t="s">
        <v>210</v>
      </c>
      <c r="C36" s="313" t="s">
        <v>214</v>
      </c>
      <c r="D36" s="248">
        <v>0</v>
      </c>
      <c r="E36" s="248">
        <v>0</v>
      </c>
      <c r="F36" s="248">
        <v>0</v>
      </c>
      <c r="G36" s="245">
        <f t="shared" si="1"/>
        <v>0</v>
      </c>
      <c r="H36" s="245">
        <f t="shared" si="2"/>
        <v>0</v>
      </c>
    </row>
    <row r="37" spans="1:8" x14ac:dyDescent="0.2">
      <c r="A37" s="249" t="s">
        <v>472</v>
      </c>
      <c r="B37" s="314" t="s">
        <v>363</v>
      </c>
      <c r="C37" s="313" t="s">
        <v>42</v>
      </c>
      <c r="D37" s="248">
        <v>12960</v>
      </c>
      <c r="E37" s="248">
        <v>18128</v>
      </c>
      <c r="F37" s="245">
        <f>SUM(E37/D37)*100</f>
        <v>139.87654320987656</v>
      </c>
      <c r="G37" s="245">
        <f t="shared" si="1"/>
        <v>1.2597588541606725E-2</v>
      </c>
      <c r="H37" s="245">
        <f t="shared" si="2"/>
        <v>2.1958405077992613E-2</v>
      </c>
    </row>
    <row r="38" spans="1:8" x14ac:dyDescent="0.2">
      <c r="A38" s="317" t="s">
        <v>473</v>
      </c>
      <c r="B38" s="314" t="s">
        <v>457</v>
      </c>
      <c r="C38" s="313" t="s">
        <v>77</v>
      </c>
      <c r="D38" s="248">
        <v>0</v>
      </c>
      <c r="E38" s="248"/>
      <c r="F38" s="245"/>
      <c r="G38" s="245">
        <f t="shared" si="1"/>
        <v>0</v>
      </c>
      <c r="H38" s="245">
        <f t="shared" si="2"/>
        <v>0</v>
      </c>
    </row>
    <row r="39" spans="1:8" x14ac:dyDescent="0.2">
      <c r="A39" s="253"/>
      <c r="B39" s="288" t="s">
        <v>309</v>
      </c>
      <c r="C39" s="249"/>
      <c r="D39" s="319">
        <f>D13+D27+D35+D37+D32+D19</f>
        <v>59454296</v>
      </c>
      <c r="E39" s="319">
        <f>E13+E27+E35+E37+E32+E19</f>
        <v>58913963</v>
      </c>
      <c r="F39" s="312">
        <f>SUM(E39/D39)*100</f>
        <v>99.091179214366605</v>
      </c>
      <c r="G39" s="312">
        <f t="shared" si="1"/>
        <v>57.791725157322105</v>
      </c>
      <c r="H39" s="312">
        <f t="shared" si="2"/>
        <v>71.362349090019251</v>
      </c>
    </row>
    <row r="40" spans="1:8" ht="13.5" thickBot="1" x14ac:dyDescent="0.25">
      <c r="A40" s="353"/>
      <c r="B40" s="318" t="s">
        <v>120</v>
      </c>
      <c r="C40" s="353" t="s">
        <v>43</v>
      </c>
      <c r="D40" s="382">
        <f>SUM(D41)</f>
        <v>2156806</v>
      </c>
      <c r="E40" s="352">
        <f>SUM(E41)</f>
        <v>-1640000</v>
      </c>
      <c r="F40" s="355">
        <f>SUM(E40/D40)*100</f>
        <v>-76.038364136598275</v>
      </c>
      <c r="G40" s="355">
        <f t="shared" si="1"/>
        <v>2.0964934067954193</v>
      </c>
      <c r="H40" s="355">
        <f t="shared" si="2"/>
        <v>-1.9865282616895348</v>
      </c>
    </row>
    <row r="41" spans="1:8" ht="13.5" thickBot="1" x14ac:dyDescent="0.25">
      <c r="A41" s="356"/>
      <c r="B41" s="354" t="s">
        <v>78</v>
      </c>
      <c r="C41" s="358" t="s">
        <v>43</v>
      </c>
      <c r="D41" s="359">
        <f>SUM(D43+D44)</f>
        <v>2156806</v>
      </c>
      <c r="E41" s="359">
        <f>SUM(E43+E44)</f>
        <v>-1640000</v>
      </c>
      <c r="F41" s="360">
        <f>SUM(E41/D41)*100</f>
        <v>-76.038364136598275</v>
      </c>
      <c r="G41" s="360">
        <f t="shared" si="1"/>
        <v>2.0964934067954193</v>
      </c>
      <c r="H41" s="361">
        <f t="shared" si="2"/>
        <v>-1.9865282616895348</v>
      </c>
    </row>
    <row r="42" spans="1:8" ht="13.5" thickBot="1" x14ac:dyDescent="0.25">
      <c r="A42" s="375"/>
      <c r="B42" s="357" t="s">
        <v>470</v>
      </c>
      <c r="C42" s="377"/>
      <c r="D42" s="378"/>
      <c r="E42" s="378"/>
      <c r="F42" s="379"/>
      <c r="G42" s="379"/>
      <c r="H42" s="380"/>
    </row>
    <row r="43" spans="1:8" x14ac:dyDescent="0.2">
      <c r="A43" s="320"/>
      <c r="B43" s="376"/>
      <c r="C43" s="322" t="s">
        <v>436</v>
      </c>
      <c r="D43" s="323">
        <v>2156806</v>
      </c>
      <c r="E43" s="323">
        <v>1268364</v>
      </c>
      <c r="F43" s="324"/>
      <c r="G43" s="324"/>
      <c r="H43" s="324"/>
    </row>
    <row r="44" spans="1:8" x14ac:dyDescent="0.2">
      <c r="A44" s="320"/>
      <c r="B44" s="321" t="s">
        <v>474</v>
      </c>
      <c r="C44" s="322" t="s">
        <v>437</v>
      </c>
      <c r="D44" s="323">
        <v>0</v>
      </c>
      <c r="E44" s="323">
        <v>-2908364</v>
      </c>
      <c r="F44" s="324"/>
      <c r="G44" s="324"/>
      <c r="H44" s="324"/>
    </row>
    <row r="45" spans="1:8" x14ac:dyDescent="0.2">
      <c r="A45" s="249" t="s">
        <v>21</v>
      </c>
      <c r="B45" s="381" t="s">
        <v>311</v>
      </c>
      <c r="C45" s="249"/>
      <c r="D45" s="374">
        <f>SUM(D46+D50+D60+D77+D79)</f>
        <v>41265730</v>
      </c>
      <c r="E45" s="374">
        <f>SUM(E46+E50+E60+E77+E79)</f>
        <v>25282124</v>
      </c>
      <c r="F45" s="312">
        <f>SUM(E45/D45)*100</f>
        <v>61.266634565776492</v>
      </c>
      <c r="G45" s="312">
        <f t="shared" ref="G45:H48" si="3">SUM(D45/D$90)*100</f>
        <v>40.11178143588247</v>
      </c>
      <c r="H45" s="312">
        <f t="shared" si="3"/>
        <v>30.624179171670285</v>
      </c>
    </row>
    <row r="46" spans="1:8" x14ac:dyDescent="0.2">
      <c r="A46" s="249">
        <v>2.1</v>
      </c>
      <c r="B46" s="381" t="s">
        <v>421</v>
      </c>
      <c r="C46" s="249"/>
      <c r="D46" s="374">
        <f>SUM(D47+D48)</f>
        <v>10815000</v>
      </c>
      <c r="E46" s="374">
        <f>SUM(E47+E48)</f>
        <v>10124767</v>
      </c>
      <c r="F46" s="312">
        <f>SUM(E46/D46)*100</f>
        <v>93.617817845584838</v>
      </c>
      <c r="G46" s="312">
        <f t="shared" si="3"/>
        <v>10.512570993632462</v>
      </c>
      <c r="H46" s="312">
        <f t="shared" si="3"/>
        <v>12.264107188122907</v>
      </c>
    </row>
    <row r="47" spans="1:8" ht="15" customHeight="1" x14ac:dyDescent="0.2">
      <c r="A47" s="253" t="s">
        <v>22</v>
      </c>
      <c r="B47" s="314" t="s">
        <v>505</v>
      </c>
      <c r="C47" s="317" t="s">
        <v>506</v>
      </c>
      <c r="D47" s="369">
        <v>380000</v>
      </c>
      <c r="E47" s="248">
        <v>216455</v>
      </c>
      <c r="F47" s="245">
        <f>SUM(E47/D47)*100</f>
        <v>56.961842105263159</v>
      </c>
      <c r="G47" s="245">
        <f t="shared" si="3"/>
        <v>0.36937373810266633</v>
      </c>
      <c r="H47" s="245">
        <f t="shared" si="3"/>
        <v>0.26219144810000505</v>
      </c>
    </row>
    <row r="48" spans="1:8" x14ac:dyDescent="0.2">
      <c r="A48" s="253" t="s">
        <v>23</v>
      </c>
      <c r="B48" s="314" t="s">
        <v>421</v>
      </c>
      <c r="C48" s="350" t="s">
        <v>36</v>
      </c>
      <c r="D48" s="369">
        <v>10435000</v>
      </c>
      <c r="E48" s="248">
        <v>9908312</v>
      </c>
      <c r="F48" s="245">
        <f t="shared" ref="F48:F64" si="4">SUM(E48/D48)*100</f>
        <v>94.95267848586488</v>
      </c>
      <c r="G48" s="251">
        <f t="shared" si="3"/>
        <v>10.143197255529797</v>
      </c>
      <c r="H48" s="251">
        <f t="shared" si="3"/>
        <v>12.0019157400229</v>
      </c>
    </row>
    <row r="49" spans="1:8" x14ac:dyDescent="0.2">
      <c r="A49" s="253" t="s">
        <v>80</v>
      </c>
      <c r="B49" s="314" t="s">
        <v>428</v>
      </c>
      <c r="C49" s="350" t="s">
        <v>427</v>
      </c>
      <c r="D49" s="246" t="s">
        <v>415</v>
      </c>
      <c r="E49" s="246"/>
      <c r="F49" s="245" t="s">
        <v>415</v>
      </c>
      <c r="G49" s="251" t="s">
        <v>415</v>
      </c>
      <c r="H49" s="251">
        <f t="shared" ref="H49:H54" si="5">SUM(E49/E$90)*100</f>
        <v>0</v>
      </c>
    </row>
    <row r="50" spans="1:8" x14ac:dyDescent="0.2">
      <c r="A50" s="253">
        <v>3</v>
      </c>
      <c r="B50" s="288" t="s">
        <v>422</v>
      </c>
      <c r="C50" s="249"/>
      <c r="D50" s="369">
        <f>SUM(D51+D52+D54+D55+D56+D57+D59)</f>
        <v>17346355</v>
      </c>
      <c r="E50" s="246">
        <f>SUM(E51+E52+E54+E55+E56+E57+E59+E58)</f>
        <v>15496988</v>
      </c>
      <c r="F50" s="251">
        <f t="shared" si="4"/>
        <v>89.338584388478154</v>
      </c>
      <c r="G50" s="251">
        <f>SUM(D50/D$90)*100</f>
        <v>16.861284181068097</v>
      </c>
      <c r="H50" s="251">
        <f t="shared" si="5"/>
        <v>18.771466239672915</v>
      </c>
    </row>
    <row r="51" spans="1:8" x14ac:dyDescent="0.2">
      <c r="A51" s="383" t="s">
        <v>476</v>
      </c>
      <c r="B51" s="314" t="s">
        <v>458</v>
      </c>
      <c r="C51" s="249" t="s">
        <v>420</v>
      </c>
      <c r="D51" s="366">
        <v>5744344</v>
      </c>
      <c r="E51" s="248">
        <v>4820394</v>
      </c>
      <c r="F51" s="245">
        <f t="shared" si="4"/>
        <v>83.915482777493821</v>
      </c>
      <c r="G51" s="251">
        <f>SUM(D51/D$90)*100</f>
        <v>5.5837100427042703</v>
      </c>
      <c r="H51" s="251">
        <f t="shared" si="5"/>
        <v>5.8389322643162576</v>
      </c>
    </row>
    <row r="52" spans="1:8" x14ac:dyDescent="0.2">
      <c r="A52" s="253" t="s">
        <v>477</v>
      </c>
      <c r="B52" s="314" t="s">
        <v>419</v>
      </c>
      <c r="C52" s="249" t="s">
        <v>366</v>
      </c>
      <c r="D52" s="366">
        <v>8544500</v>
      </c>
      <c r="E52" s="248">
        <v>8012818</v>
      </c>
      <c r="F52" s="245">
        <f t="shared" si="4"/>
        <v>93.777494294575462</v>
      </c>
      <c r="G52" s="245">
        <f>SUM(D52/D$90)*100</f>
        <v>8.3055629084690317</v>
      </c>
      <c r="H52" s="245">
        <f t="shared" si="5"/>
        <v>9.7059081785211063</v>
      </c>
    </row>
    <row r="53" spans="1:8" x14ac:dyDescent="0.2">
      <c r="A53" s="253" t="s">
        <v>475</v>
      </c>
      <c r="B53" s="314" t="s">
        <v>459</v>
      </c>
      <c r="C53" s="350" t="s">
        <v>414</v>
      </c>
      <c r="D53" s="366">
        <v>6500000</v>
      </c>
      <c r="E53" s="248">
        <v>6143985</v>
      </c>
      <c r="F53" s="245">
        <f t="shared" si="4"/>
        <v>94.522846153846146</v>
      </c>
      <c r="G53" s="245">
        <f>SUM(D53/D$90)*100</f>
        <v>6.318234993861398</v>
      </c>
      <c r="H53" s="245">
        <f t="shared" si="5"/>
        <v>7.4421950255466927</v>
      </c>
    </row>
    <row r="54" spans="1:8" x14ac:dyDescent="0.2">
      <c r="A54" s="368" t="s">
        <v>479</v>
      </c>
      <c r="B54" s="314" t="s">
        <v>423</v>
      </c>
      <c r="C54" s="238" t="s">
        <v>381</v>
      </c>
      <c r="D54" s="366">
        <v>1070000</v>
      </c>
      <c r="E54" s="366">
        <v>551567</v>
      </c>
      <c r="F54" s="367">
        <f t="shared" si="4"/>
        <v>51.548317757009343</v>
      </c>
      <c r="G54" s="367">
        <f>SUM(D54/D$90)*100</f>
        <v>1.0400786836048761</v>
      </c>
      <c r="H54" s="367">
        <f t="shared" si="5"/>
        <v>0.66811184982640959</v>
      </c>
    </row>
    <row r="55" spans="1:8" x14ac:dyDescent="0.2">
      <c r="A55" s="368" t="s">
        <v>478</v>
      </c>
      <c r="B55" s="314" t="s">
        <v>461</v>
      </c>
      <c r="C55" s="238" t="s">
        <v>460</v>
      </c>
      <c r="D55" s="366">
        <v>235131</v>
      </c>
      <c r="E55" s="366">
        <v>646659</v>
      </c>
      <c r="F55" s="367">
        <f t="shared" si="4"/>
        <v>275.02073312323768</v>
      </c>
      <c r="G55" s="367"/>
      <c r="H55" s="367"/>
    </row>
    <row r="56" spans="1:8" x14ac:dyDescent="0.2">
      <c r="A56" s="368" t="s">
        <v>480</v>
      </c>
      <c r="B56" s="314" t="s">
        <v>463</v>
      </c>
      <c r="C56" s="238" t="s">
        <v>462</v>
      </c>
      <c r="D56" s="366">
        <v>-853310</v>
      </c>
      <c r="E56" s="366">
        <v>-1074216</v>
      </c>
      <c r="F56" s="367">
        <f t="shared" si="4"/>
        <v>125.88812975354796</v>
      </c>
      <c r="G56" s="367"/>
      <c r="H56" s="367"/>
    </row>
    <row r="57" spans="1:8" x14ac:dyDescent="0.2">
      <c r="A57" s="368" t="s">
        <v>481</v>
      </c>
      <c r="B57" s="314" t="s">
        <v>464</v>
      </c>
      <c r="C57" s="238" t="s">
        <v>131</v>
      </c>
      <c r="D57" s="366">
        <v>2500000</v>
      </c>
      <c r="E57" s="366">
        <v>2425334</v>
      </c>
      <c r="F57" s="367">
        <f t="shared" si="4"/>
        <v>97.013360000000006</v>
      </c>
      <c r="G57" s="367"/>
      <c r="H57" s="367"/>
    </row>
    <row r="58" spans="1:8" x14ac:dyDescent="0.2">
      <c r="A58" s="368" t="s">
        <v>482</v>
      </c>
      <c r="B58" s="314" t="s">
        <v>466</v>
      </c>
      <c r="C58" s="238" t="s">
        <v>465</v>
      </c>
      <c r="D58" s="366"/>
      <c r="E58" s="366">
        <v>3435</v>
      </c>
      <c r="F58" s="367"/>
      <c r="G58" s="367"/>
      <c r="H58" s="367"/>
    </row>
    <row r="59" spans="1:8" x14ac:dyDescent="0.2">
      <c r="A59" s="368" t="s">
        <v>483</v>
      </c>
      <c r="B59" s="314" t="s">
        <v>451</v>
      </c>
      <c r="C59" s="238" t="s">
        <v>138</v>
      </c>
      <c r="D59" s="366">
        <v>105690</v>
      </c>
      <c r="E59" s="366">
        <v>110997</v>
      </c>
      <c r="F59" s="367">
        <f t="shared" si="4"/>
        <v>105.02128867442519</v>
      </c>
      <c r="G59" s="367"/>
      <c r="H59" s="367"/>
    </row>
    <row r="60" spans="1:8" x14ac:dyDescent="0.2">
      <c r="A60" s="233">
        <v>4</v>
      </c>
      <c r="B60" s="288" t="s">
        <v>57</v>
      </c>
      <c r="C60" s="238"/>
      <c r="D60" s="369">
        <f>SUM(D61+D66+D70+D73)</f>
        <v>15462060</v>
      </c>
      <c r="E60" s="369">
        <f>SUM(E61+E66+E70+E73)</f>
        <v>16172396</v>
      </c>
      <c r="F60" s="367"/>
      <c r="G60" s="367"/>
      <c r="H60" s="367"/>
    </row>
    <row r="61" spans="1:8" x14ac:dyDescent="0.2">
      <c r="A61" s="233" t="s">
        <v>484</v>
      </c>
      <c r="B61" s="234" t="s">
        <v>467</v>
      </c>
      <c r="C61" s="233" t="s">
        <v>380</v>
      </c>
      <c r="D61" s="366">
        <v>13102600</v>
      </c>
      <c r="E61" s="366">
        <f>SUM(E62+E63+E64)</f>
        <v>13102600</v>
      </c>
      <c r="F61" s="370">
        <f t="shared" si="4"/>
        <v>100</v>
      </c>
      <c r="G61" s="370">
        <f t="shared" ref="G61:G77" si="6">SUM(D61/D$90)*100</f>
        <v>12.736200897010514</v>
      </c>
      <c r="H61" s="370">
        <f t="shared" ref="H61:H77" si="7">SUM(E61/E$90)*100</f>
        <v>15.871149513178839</v>
      </c>
    </row>
    <row r="62" spans="1:8" x14ac:dyDescent="0.2">
      <c r="A62" s="368" t="s">
        <v>485</v>
      </c>
      <c r="B62" s="373" t="s">
        <v>468</v>
      </c>
      <c r="C62" s="238" t="s">
        <v>108</v>
      </c>
      <c r="D62" s="366">
        <f>SUM(D61)</f>
        <v>13102600</v>
      </c>
      <c r="E62" s="366">
        <v>4016400</v>
      </c>
      <c r="F62" s="367">
        <f t="shared" si="4"/>
        <v>30.653458092287028</v>
      </c>
      <c r="G62" s="367">
        <f t="shared" si="6"/>
        <v>12.736200897010514</v>
      </c>
      <c r="H62" s="367">
        <f t="shared" si="7"/>
        <v>4.8650561647864921</v>
      </c>
    </row>
    <row r="63" spans="1:8" x14ac:dyDescent="0.2">
      <c r="A63" s="368" t="s">
        <v>486</v>
      </c>
      <c r="B63" s="234" t="s">
        <v>469</v>
      </c>
      <c r="C63" s="233" t="s">
        <v>38</v>
      </c>
      <c r="D63" s="366">
        <v>1479900</v>
      </c>
      <c r="E63" s="366">
        <v>1479900</v>
      </c>
      <c r="F63" s="367">
        <f t="shared" si="4"/>
        <v>100</v>
      </c>
      <c r="G63" s="367">
        <f t="shared" si="6"/>
        <v>1.4385163026793051</v>
      </c>
      <c r="H63" s="367">
        <f t="shared" si="7"/>
        <v>1.7925994966306966</v>
      </c>
    </row>
    <row r="64" spans="1:8" x14ac:dyDescent="0.2">
      <c r="A64" s="368" t="s">
        <v>487</v>
      </c>
      <c r="B64" s="234" t="s">
        <v>424</v>
      </c>
      <c r="C64" s="233" t="s">
        <v>269</v>
      </c>
      <c r="D64" s="366">
        <v>7606300</v>
      </c>
      <c r="E64" s="366">
        <v>7606300</v>
      </c>
      <c r="F64" s="367">
        <f t="shared" si="4"/>
        <v>100</v>
      </c>
      <c r="G64" s="367">
        <f t="shared" si="6"/>
        <v>7.3935985898166061</v>
      </c>
      <c r="H64" s="367">
        <f t="shared" si="7"/>
        <v>9.2134938517616511</v>
      </c>
    </row>
    <row r="65" spans="1:9" x14ac:dyDescent="0.2">
      <c r="A65" s="233"/>
      <c r="B65" s="373"/>
      <c r="C65" s="233"/>
      <c r="D65" s="369">
        <f>D66+D70+D73</f>
        <v>2359460</v>
      </c>
      <c r="E65" s="369">
        <f>E66+E70+E73</f>
        <v>3069796</v>
      </c>
      <c r="F65" s="370">
        <f t="shared" ref="F65:F70" si="8">SUM(E65/D65)*100</f>
        <v>130.10587168250362</v>
      </c>
      <c r="G65" s="370">
        <f t="shared" si="6"/>
        <v>2.2934804213255711</v>
      </c>
      <c r="H65" s="370">
        <f t="shared" si="7"/>
        <v>3.7184368973301756</v>
      </c>
    </row>
    <row r="66" spans="1:9" x14ac:dyDescent="0.2">
      <c r="A66" s="368" t="s">
        <v>488</v>
      </c>
      <c r="B66" s="234" t="s">
        <v>39</v>
      </c>
      <c r="C66" s="238" t="s">
        <v>40</v>
      </c>
      <c r="D66" s="366">
        <f>SUM(D67:D69)</f>
        <v>2707111</v>
      </c>
      <c r="E66" s="366">
        <f>SUM(E67:E69)</f>
        <v>3409618</v>
      </c>
      <c r="F66" s="370">
        <f t="shared" si="8"/>
        <v>125.95043202883073</v>
      </c>
      <c r="G66" s="370">
        <f t="shared" si="6"/>
        <v>2.631409761918019</v>
      </c>
      <c r="H66" s="370">
        <f t="shared" si="7"/>
        <v>4.1300625113203342</v>
      </c>
    </row>
    <row r="67" spans="1:9" x14ac:dyDescent="0.2">
      <c r="A67" s="368" t="s">
        <v>489</v>
      </c>
      <c r="B67" s="234" t="s">
        <v>210</v>
      </c>
      <c r="C67" s="372" t="s">
        <v>101</v>
      </c>
      <c r="D67" s="366">
        <v>4346492</v>
      </c>
      <c r="E67" s="366">
        <v>4351226</v>
      </c>
      <c r="F67" s="367">
        <f t="shared" si="8"/>
        <v>100.10891541960736</v>
      </c>
      <c r="G67" s="367">
        <f t="shared" si="6"/>
        <v>4.2249473622982485</v>
      </c>
      <c r="H67" s="367">
        <f t="shared" si="7"/>
        <v>5.2706301353648222</v>
      </c>
    </row>
    <row r="68" spans="1:9" x14ac:dyDescent="0.2">
      <c r="A68" s="368" t="s">
        <v>490</v>
      </c>
      <c r="B68" s="234" t="s">
        <v>211</v>
      </c>
      <c r="C68" s="372" t="s">
        <v>209</v>
      </c>
      <c r="D68" s="366">
        <v>-1639381</v>
      </c>
      <c r="E68" s="366">
        <v>-1050552</v>
      </c>
      <c r="F68" s="367">
        <f t="shared" si="8"/>
        <v>64.082235917093101</v>
      </c>
      <c r="G68" s="367">
        <f t="shared" si="6"/>
        <v>-1.5935376003802293</v>
      </c>
      <c r="H68" s="367">
        <f t="shared" si="7"/>
        <v>-1.2725312429112587</v>
      </c>
    </row>
    <row r="69" spans="1:9" x14ac:dyDescent="0.2">
      <c r="A69" s="368" t="s">
        <v>491</v>
      </c>
      <c r="B69" s="234" t="s">
        <v>111</v>
      </c>
      <c r="C69" s="368" t="s">
        <v>110</v>
      </c>
      <c r="D69" s="366">
        <v>0</v>
      </c>
      <c r="E69" s="366">
        <v>108944</v>
      </c>
      <c r="F69" s="367">
        <v>0</v>
      </c>
      <c r="G69" s="367">
        <f t="shared" si="6"/>
        <v>0</v>
      </c>
      <c r="H69" s="367">
        <f t="shared" si="7"/>
        <v>0.13196361886677113</v>
      </c>
    </row>
    <row r="70" spans="1:9" x14ac:dyDescent="0.2">
      <c r="A70" s="368" t="s">
        <v>492</v>
      </c>
      <c r="B70" s="234" t="s">
        <v>364</v>
      </c>
      <c r="C70" s="238" t="s">
        <v>307</v>
      </c>
      <c r="D70" s="366">
        <f>SUM(D71:D72)</f>
        <v>-400000</v>
      </c>
      <c r="E70" s="366">
        <f>SUM(E71:E72)</f>
        <v>-392169</v>
      </c>
      <c r="F70" s="370">
        <f t="shared" si="8"/>
        <v>98.042249999999996</v>
      </c>
      <c r="G70" s="367">
        <f t="shared" si="6"/>
        <v>-0.3888144611607014</v>
      </c>
      <c r="H70" s="367">
        <f t="shared" si="7"/>
        <v>-0.47503341576739216</v>
      </c>
      <c r="I70" s="371"/>
    </row>
    <row r="71" spans="1:9" x14ac:dyDescent="0.2">
      <c r="A71" s="368" t="s">
        <v>493</v>
      </c>
      <c r="B71" s="234" t="s">
        <v>211</v>
      </c>
      <c r="C71" s="372" t="s">
        <v>318</v>
      </c>
      <c r="D71" s="366">
        <v>0</v>
      </c>
      <c r="E71" s="366"/>
      <c r="F71" s="367"/>
      <c r="G71" s="367">
        <f t="shared" si="6"/>
        <v>0</v>
      </c>
      <c r="H71" s="367">
        <f t="shared" si="7"/>
        <v>0</v>
      </c>
      <c r="I71" s="371"/>
    </row>
    <row r="72" spans="1:9" x14ac:dyDescent="0.2">
      <c r="A72" s="368" t="s">
        <v>494</v>
      </c>
      <c r="B72" s="234" t="s">
        <v>317</v>
      </c>
      <c r="C72" s="372" t="s">
        <v>308</v>
      </c>
      <c r="D72" s="366">
        <v>-400000</v>
      </c>
      <c r="E72" s="366">
        <v>-392169</v>
      </c>
      <c r="F72" s="367">
        <f>SUM(E72/D72)*100</f>
        <v>98.042249999999996</v>
      </c>
      <c r="G72" s="367">
        <f t="shared" si="6"/>
        <v>-0.3888144611607014</v>
      </c>
      <c r="H72" s="367">
        <f t="shared" si="7"/>
        <v>-0.47503341576739216</v>
      </c>
      <c r="I72" s="371"/>
    </row>
    <row r="73" spans="1:9" x14ac:dyDescent="0.2">
      <c r="A73" s="368" t="s">
        <v>495</v>
      </c>
      <c r="B73" s="234" t="s">
        <v>212</v>
      </c>
      <c r="C73" s="238" t="s">
        <v>213</v>
      </c>
      <c r="D73" s="366">
        <f>SUM(D74)</f>
        <v>52349</v>
      </c>
      <c r="E73" s="366">
        <f>SUM(E74)</f>
        <v>52347</v>
      </c>
      <c r="F73" s="370">
        <f>SUM(E73/D73)*100</f>
        <v>99.996179487669295</v>
      </c>
      <c r="G73" s="370">
        <f t="shared" si="6"/>
        <v>5.0885120568253887E-2</v>
      </c>
      <c r="H73" s="370">
        <f t="shared" si="7"/>
        <v>6.3407801777232972E-2</v>
      </c>
      <c r="I73" s="371"/>
    </row>
    <row r="74" spans="1:9" x14ac:dyDescent="0.2">
      <c r="A74" s="253" t="s">
        <v>496</v>
      </c>
      <c r="B74" s="234" t="s">
        <v>210</v>
      </c>
      <c r="C74" s="316" t="s">
        <v>214</v>
      </c>
      <c r="D74" s="248">
        <v>52349</v>
      </c>
      <c r="E74" s="248">
        <v>52347</v>
      </c>
      <c r="F74" s="245">
        <f>SUM(E74/D74)*100</f>
        <v>99.996179487669295</v>
      </c>
      <c r="G74" s="245">
        <f t="shared" si="6"/>
        <v>5.0885120568253887E-2</v>
      </c>
      <c r="H74" s="245">
        <f t="shared" si="7"/>
        <v>6.3407801777232972E-2</v>
      </c>
    </row>
    <row r="75" spans="1:9" x14ac:dyDescent="0.2">
      <c r="A75" s="249"/>
      <c r="B75" s="314"/>
      <c r="C75" s="249"/>
      <c r="D75" s="248">
        <f>SUM(D77)</f>
        <v>200000</v>
      </c>
      <c r="E75" s="248">
        <f>SUM(E77)</f>
        <v>614258</v>
      </c>
      <c r="F75" s="245">
        <f>SUM(E75/D75)*100</f>
        <v>307.12899999999996</v>
      </c>
      <c r="G75" s="251">
        <f t="shared" si="6"/>
        <v>0.1944072305803507</v>
      </c>
      <c r="H75" s="251">
        <f t="shared" si="7"/>
        <v>0.74404931522493301</v>
      </c>
    </row>
    <row r="76" spans="1:9" x14ac:dyDescent="0.2">
      <c r="A76" s="249"/>
      <c r="B76" s="288"/>
      <c r="C76" s="249"/>
      <c r="D76" s="248"/>
      <c r="E76" s="248"/>
      <c r="F76" s="251"/>
      <c r="G76" s="245">
        <f t="shared" si="6"/>
        <v>0</v>
      </c>
      <c r="H76" s="245">
        <f t="shared" si="7"/>
        <v>0</v>
      </c>
    </row>
    <row r="77" spans="1:9" x14ac:dyDescent="0.2">
      <c r="A77" s="326" t="s">
        <v>509</v>
      </c>
      <c r="B77" s="288" t="s">
        <v>58</v>
      </c>
      <c r="C77" s="313" t="s">
        <v>42</v>
      </c>
      <c r="D77" s="248">
        <v>200000</v>
      </c>
      <c r="E77" s="248">
        <v>614258</v>
      </c>
      <c r="F77" s="245">
        <f>SUM(E77/D77)*100</f>
        <v>307.12899999999996</v>
      </c>
      <c r="G77" s="245">
        <f t="shared" si="6"/>
        <v>0.1944072305803507</v>
      </c>
      <c r="H77" s="245">
        <f t="shared" si="7"/>
        <v>0.74404931522493301</v>
      </c>
    </row>
    <row r="78" spans="1:9" x14ac:dyDescent="0.2">
      <c r="A78" s="249"/>
      <c r="B78" s="314"/>
      <c r="C78" s="249"/>
      <c r="D78" s="246"/>
      <c r="E78" s="246"/>
      <c r="F78" s="246"/>
      <c r="G78" s="251"/>
      <c r="H78" s="251"/>
    </row>
    <row r="79" spans="1:9" x14ac:dyDescent="0.2">
      <c r="A79" s="326" t="s">
        <v>510</v>
      </c>
      <c r="B79" s="288" t="s">
        <v>325</v>
      </c>
      <c r="C79" s="249"/>
      <c r="D79" s="246">
        <f>SUM(D81+D82+D83+D87+D88)</f>
        <v>-2557685</v>
      </c>
      <c r="E79" s="246">
        <f>SUM(E81+E83+E84+E87+E88)</f>
        <v>-17126285</v>
      </c>
      <c r="F79" s="245"/>
      <c r="G79" s="251">
        <f t="shared" ref="G79:G88" si="9">SUM(D79/D$90)*100</f>
        <v>-2.4861622877345213</v>
      </c>
      <c r="H79" s="251">
        <f t="shared" ref="H79:H88" si="10">SUM(E79/E$90)*100</f>
        <v>-20.745029981859485</v>
      </c>
    </row>
    <row r="80" spans="1:9" x14ac:dyDescent="0.2">
      <c r="A80" s="326"/>
      <c r="B80" s="314"/>
      <c r="C80" s="249"/>
      <c r="D80" s="248"/>
      <c r="E80" s="248"/>
      <c r="F80" s="245"/>
      <c r="G80" s="251">
        <f t="shared" si="9"/>
        <v>0</v>
      </c>
      <c r="H80" s="251">
        <f t="shared" si="10"/>
        <v>0</v>
      </c>
    </row>
    <row r="81" spans="1:8" x14ac:dyDescent="0.2">
      <c r="A81" s="326" t="s">
        <v>497</v>
      </c>
      <c r="B81" s="314" t="s">
        <v>47</v>
      </c>
      <c r="C81" s="249" t="s">
        <v>48</v>
      </c>
      <c r="D81" s="248">
        <v>-332400</v>
      </c>
      <c r="E81" s="248">
        <v>-2832400</v>
      </c>
      <c r="F81" s="251">
        <f>SUM(E81/D81)*100</f>
        <v>852.1058965102286</v>
      </c>
      <c r="G81" s="251">
        <f t="shared" si="9"/>
        <v>-0.32310481722454282</v>
      </c>
      <c r="H81" s="251">
        <f t="shared" si="10"/>
        <v>-3.4308796636642915</v>
      </c>
    </row>
    <row r="82" spans="1:8" x14ac:dyDescent="0.2">
      <c r="A82" s="326"/>
      <c r="B82" s="327"/>
      <c r="C82" s="313" t="s">
        <v>248</v>
      </c>
      <c r="D82" s="248"/>
      <c r="E82" s="248"/>
      <c r="F82" s="245"/>
      <c r="G82" s="251">
        <f t="shared" si="9"/>
        <v>0</v>
      </c>
      <c r="H82" s="251">
        <f t="shared" si="10"/>
        <v>0</v>
      </c>
    </row>
    <row r="83" spans="1:8" x14ac:dyDescent="0.2">
      <c r="A83" s="326" t="s">
        <v>498</v>
      </c>
      <c r="B83" s="314" t="s">
        <v>426</v>
      </c>
      <c r="C83" s="313" t="s">
        <v>261</v>
      </c>
      <c r="D83" s="248">
        <v>-1500122</v>
      </c>
      <c r="E83" s="248">
        <v>-1500122</v>
      </c>
      <c r="F83" s="251">
        <f>SUM(E83/D83)*100</f>
        <v>100</v>
      </c>
      <c r="G83" s="251">
        <f t="shared" si="9"/>
        <v>-1.458172817763284</v>
      </c>
      <c r="H83" s="251">
        <f t="shared" si="10"/>
        <v>-1.8170943591355051</v>
      </c>
    </row>
    <row r="84" spans="1:8" x14ac:dyDescent="0.2">
      <c r="A84" s="326" t="s">
        <v>499</v>
      </c>
      <c r="B84" s="314" t="s">
        <v>457</v>
      </c>
      <c r="C84" s="313" t="s">
        <v>77</v>
      </c>
      <c r="D84" s="246"/>
      <c r="E84" s="248">
        <v>362951</v>
      </c>
      <c r="F84" s="251">
        <v>0</v>
      </c>
      <c r="G84" s="251">
        <f t="shared" si="9"/>
        <v>0</v>
      </c>
      <c r="H84" s="251">
        <f t="shared" si="10"/>
        <v>0.43964171896858428</v>
      </c>
    </row>
    <row r="85" spans="1:8" x14ac:dyDescent="0.2">
      <c r="A85" s="326" t="s">
        <v>500</v>
      </c>
      <c r="B85" s="314" t="s">
        <v>76</v>
      </c>
      <c r="C85" s="313" t="s">
        <v>350</v>
      </c>
      <c r="D85" s="248"/>
      <c r="E85" s="248"/>
      <c r="F85" s="245"/>
      <c r="G85" s="251">
        <f t="shared" si="9"/>
        <v>0</v>
      </c>
      <c r="H85" s="251">
        <f t="shared" si="10"/>
        <v>0</v>
      </c>
    </row>
    <row r="86" spans="1:8" x14ac:dyDescent="0.2">
      <c r="A86" s="326" t="s">
        <v>501</v>
      </c>
      <c r="B86" s="314" t="s">
        <v>349</v>
      </c>
      <c r="C86" s="313" t="s">
        <v>320</v>
      </c>
      <c r="D86" s="248"/>
      <c r="E86" s="248"/>
      <c r="F86" s="245"/>
      <c r="G86" s="251">
        <f t="shared" si="9"/>
        <v>0</v>
      </c>
      <c r="H86" s="245">
        <f t="shared" si="10"/>
        <v>0</v>
      </c>
    </row>
    <row r="87" spans="1:8" x14ac:dyDescent="0.2">
      <c r="A87" s="326" t="s">
        <v>502</v>
      </c>
      <c r="B87" s="314" t="s">
        <v>45</v>
      </c>
      <c r="C87" s="313" t="s">
        <v>46</v>
      </c>
      <c r="D87" s="246">
        <v>-2609091</v>
      </c>
      <c r="E87" s="246">
        <v>-1747385</v>
      </c>
      <c r="F87" s="251">
        <f>SUM(E87/D87)*100</f>
        <v>66.972941917319091</v>
      </c>
      <c r="G87" s="251">
        <f t="shared" si="9"/>
        <v>-2.5361307782105889</v>
      </c>
      <c r="H87" s="245">
        <f t="shared" si="10"/>
        <v>-2.1166034674099805</v>
      </c>
    </row>
    <row r="88" spans="1:8" x14ac:dyDescent="0.2">
      <c r="A88" s="351"/>
      <c r="B88" s="318" t="s">
        <v>78</v>
      </c>
      <c r="C88" s="313" t="s">
        <v>43</v>
      </c>
      <c r="D88" s="246">
        <v>1883928</v>
      </c>
      <c r="E88" s="246">
        <v>-11409329</v>
      </c>
      <c r="F88" s="312">
        <f>SUM(E88/D88)*100</f>
        <v>-605.61385573121686</v>
      </c>
      <c r="G88" s="312">
        <f t="shared" si="9"/>
        <v>1.8312461254638943</v>
      </c>
      <c r="H88" s="312">
        <f t="shared" si="10"/>
        <v>-13.820094210618292</v>
      </c>
    </row>
    <row r="89" spans="1:8" ht="13.5" thickBot="1" x14ac:dyDescent="0.25">
      <c r="A89" s="384"/>
      <c r="B89" s="385"/>
      <c r="C89" s="313"/>
      <c r="D89" s="246"/>
      <c r="E89" s="246"/>
      <c r="F89" s="312"/>
      <c r="G89" s="312"/>
      <c r="H89" s="312"/>
    </row>
    <row r="90" spans="1:8" ht="13.5" thickBot="1" x14ac:dyDescent="0.25">
      <c r="A90" s="330" t="s">
        <v>4</v>
      </c>
      <c r="B90" s="354" t="s">
        <v>44</v>
      </c>
      <c r="C90" s="427" t="s">
        <v>4</v>
      </c>
      <c r="D90" s="428">
        <f>D12+D45</f>
        <v>102876832</v>
      </c>
      <c r="E90" s="428">
        <f>E12+E45</f>
        <v>82556087</v>
      </c>
      <c r="F90" s="429">
        <f>SUM(E90/D90)*100</f>
        <v>80.247501206102456</v>
      </c>
      <c r="G90" s="428">
        <f>G12+G45</f>
        <v>100</v>
      </c>
      <c r="H90" s="430">
        <f>H12+H45</f>
        <v>100</v>
      </c>
    </row>
    <row r="91" spans="1:8" ht="13.5" thickBot="1" x14ac:dyDescent="0.25">
      <c r="B91" s="328"/>
    </row>
  </sheetData>
  <phoneticPr fontId="14" type="noConversion"/>
  <pageMargins left="0.7" right="0.7" top="0.75" bottom="0.75" header="0.3" footer="0.3"/>
  <pageSetup paperSize="9" scale="8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Sheet1</vt:lpstr>
      <vt:lpstr>IAPR</vt:lpstr>
      <vt:lpstr>PR-I</vt:lpstr>
      <vt:lpstr>FUN-I</vt:lpstr>
      <vt:lpstr>PAR-I</vt:lpstr>
      <vt:lpstr>OB.S PR</vt:lpstr>
      <vt:lpstr>OB.S F</vt:lpstr>
      <vt:lpstr>OB.S P</vt:lpstr>
      <vt:lpstr>ПРИЛ.1</vt:lpstr>
      <vt:lpstr>ПРИЛ.2</vt:lpstr>
      <vt:lpstr>ПРИЛ.3</vt:lpstr>
      <vt:lpstr>PRIHODI</vt:lpstr>
      <vt:lpstr>FUNK.</vt:lpstr>
      <vt:lpstr>PARAGR</vt:lpstr>
      <vt:lpstr>ПРИЛ.4</vt:lpstr>
      <vt:lpstr>ПРИЛ.2!Print_Area</vt:lpstr>
      <vt:lpstr>ПРИЛ.3!Print_Area</vt:lpstr>
      <vt:lpstr>'FUN-I'!Print_Titles</vt:lpstr>
      <vt:lpstr>FUNK.!Print_Titles</vt:lpstr>
      <vt:lpstr>IAPR!Print_Titles</vt:lpstr>
      <vt:lpstr>'OB.S F'!Print_Titles</vt:lpstr>
      <vt:lpstr>'OB.S P'!Print_Titles</vt:lpstr>
      <vt:lpstr>'OB.S PR'!Print_Titles</vt:lpstr>
      <vt:lpstr>PARAGR!Print_Titles</vt:lpstr>
      <vt:lpstr>'PAR-I'!Print_Titles</vt:lpstr>
      <vt:lpstr>'PR-I'!Print_Titles</vt:lpstr>
      <vt:lpstr>PRIHODI!Print_Titles</vt:lpstr>
      <vt:lpstr>ПРИЛ.1!Print_Titles</vt:lpstr>
      <vt:lpstr>ПРИЛ.2!Print_Titles</vt:lpstr>
      <vt:lpstr>ПРИЛ.3!Print_Titles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2021-07-10T12:55:27Z</cp:lastPrinted>
  <dcterms:created xsi:type="dcterms:W3CDTF">2004-03-18T12:53:11Z</dcterms:created>
  <dcterms:modified xsi:type="dcterms:W3CDTF">2021-07-12T12:07:04Z</dcterms:modified>
</cp:coreProperties>
</file>