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/>
  </bookViews>
  <sheets>
    <sheet name="2020 СБ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31" i="1"/>
  <c r="D37"/>
  <c r="D42"/>
  <c r="D54"/>
  <c r="D29"/>
  <c r="D27"/>
  <c r="D66"/>
  <c r="N30"/>
  <c r="N32"/>
  <c r="N33"/>
  <c r="N34"/>
  <c r="N35"/>
  <c r="N36"/>
  <c r="N31"/>
  <c r="N38"/>
  <c r="N39"/>
  <c r="N40"/>
  <c r="N41"/>
  <c r="N37"/>
  <c r="N43"/>
  <c r="N44"/>
  <c r="N45"/>
  <c r="N46"/>
  <c r="N47"/>
  <c r="N48"/>
  <c r="N49"/>
  <c r="N50"/>
  <c r="N51"/>
  <c r="N52"/>
  <c r="N53"/>
  <c r="N42"/>
  <c r="N55"/>
  <c r="N56"/>
  <c r="N54"/>
  <c r="J58"/>
  <c r="N58"/>
  <c r="N29"/>
  <c r="N27"/>
  <c r="N66"/>
  <c r="D68"/>
  <c r="F31"/>
  <c r="F37"/>
  <c r="F42"/>
  <c r="F54"/>
  <c r="F29"/>
  <c r="F27"/>
  <c r="F66"/>
  <c r="F68"/>
  <c r="H31"/>
  <c r="H37"/>
  <c r="H42"/>
  <c r="H54"/>
  <c r="H29"/>
  <c r="H27"/>
  <c r="H66"/>
  <c r="H68"/>
  <c r="J31"/>
  <c r="J37"/>
  <c r="J42"/>
  <c r="J54"/>
  <c r="J29"/>
  <c r="J27"/>
  <c r="J66"/>
  <c r="J68"/>
  <c r="L42"/>
  <c r="L54"/>
  <c r="L29"/>
  <c r="L27"/>
  <c r="L66"/>
  <c r="L68"/>
  <c r="N68"/>
  <c r="N61"/>
  <c r="M61"/>
  <c r="O61"/>
  <c r="M59"/>
  <c r="M60"/>
  <c r="M58"/>
  <c r="O58"/>
  <c r="M56"/>
  <c r="O56"/>
  <c r="M55"/>
  <c r="O55"/>
  <c r="M52"/>
  <c r="O52"/>
  <c r="M49"/>
  <c r="O49"/>
  <c r="M48"/>
  <c r="O48"/>
  <c r="M47"/>
  <c r="O47"/>
  <c r="M46"/>
  <c r="O46"/>
  <c r="M45"/>
  <c r="O45"/>
  <c r="M44"/>
  <c r="O44"/>
  <c r="M41"/>
  <c r="O41"/>
  <c r="M40"/>
  <c r="O40"/>
  <c r="M38"/>
  <c r="O38"/>
  <c r="M36"/>
  <c r="O36"/>
  <c r="M35"/>
  <c r="O35"/>
  <c r="M34"/>
  <c r="O34"/>
  <c r="M32"/>
  <c r="O32"/>
  <c r="M30"/>
  <c r="M33"/>
  <c r="M31"/>
  <c r="M39"/>
  <c r="M37"/>
  <c r="M43"/>
  <c r="M50"/>
  <c r="M51"/>
  <c r="M53"/>
  <c r="M42"/>
  <c r="M54"/>
  <c r="M29"/>
  <c r="M27"/>
  <c r="M66"/>
  <c r="O66"/>
  <c r="O54"/>
  <c r="O42"/>
  <c r="O37"/>
  <c r="O31"/>
  <c r="O30"/>
  <c r="O29"/>
  <c r="O27"/>
  <c r="N60"/>
  <c r="N59"/>
  <c r="N18"/>
  <c r="M18"/>
  <c r="O18"/>
  <c r="N16"/>
  <c r="M16"/>
  <c r="O16"/>
  <c r="N14"/>
  <c r="K14"/>
  <c r="M14"/>
  <c r="O14"/>
  <c r="N13"/>
  <c r="O13"/>
  <c r="N12"/>
  <c r="M12"/>
  <c r="O12"/>
  <c r="N11"/>
  <c r="M11"/>
  <c r="O11"/>
  <c r="D11"/>
  <c r="D10"/>
  <c r="F11"/>
  <c r="F10"/>
  <c r="H11"/>
  <c r="H10"/>
  <c r="J11"/>
  <c r="J10"/>
  <c r="L11"/>
  <c r="L10"/>
  <c r="N10"/>
  <c r="C11"/>
  <c r="C10"/>
  <c r="E11"/>
  <c r="E10"/>
  <c r="G11"/>
  <c r="G10"/>
  <c r="I11"/>
  <c r="I10"/>
  <c r="K11"/>
  <c r="K10"/>
  <c r="M10"/>
  <c r="O10"/>
  <c r="K42"/>
  <c r="K54"/>
  <c r="K29"/>
  <c r="K27"/>
  <c r="K66"/>
  <c r="K68"/>
  <c r="G31"/>
  <c r="G37"/>
  <c r="G42"/>
  <c r="G54"/>
  <c r="G29"/>
  <c r="G27"/>
  <c r="G66"/>
  <c r="G68"/>
  <c r="E31"/>
  <c r="E37"/>
  <c r="E42"/>
  <c r="E54"/>
  <c r="E29"/>
  <c r="E27"/>
  <c r="E66"/>
  <c r="E68"/>
  <c r="C31"/>
  <c r="C37"/>
  <c r="C42"/>
  <c r="C54"/>
  <c r="C29"/>
  <c r="C27"/>
  <c r="C66"/>
  <c r="C68"/>
  <c r="I31"/>
  <c r="I37"/>
  <c r="I42"/>
  <c r="I54"/>
  <c r="I29"/>
  <c r="I27"/>
  <c r="I66"/>
  <c r="I68"/>
  <c r="I58"/>
  <c r="M15"/>
  <c r="L14"/>
  <c r="M68"/>
</calcChain>
</file>

<file path=xl/sharedStrings.xml><?xml version="1.0" encoding="utf-8"?>
<sst xmlns="http://schemas.openxmlformats.org/spreadsheetml/2006/main" count="154" uniqueCount="123">
  <si>
    <t>61-09</t>
  </si>
  <si>
    <t>24-04</t>
  </si>
  <si>
    <t>2.1. ДДС -20% (-)</t>
  </si>
  <si>
    <t>ОБЩО РАЗХОДИ</t>
  </si>
  <si>
    <t>01-01</t>
  </si>
  <si>
    <t>02-00</t>
  </si>
  <si>
    <t>05-00</t>
  </si>
  <si>
    <t>05-51</t>
  </si>
  <si>
    <t>05-60</t>
  </si>
  <si>
    <t>05-80</t>
  </si>
  <si>
    <t>10-00</t>
  </si>
  <si>
    <t>10-11</t>
  </si>
  <si>
    <t>10-13</t>
  </si>
  <si>
    <t>10-15</t>
  </si>
  <si>
    <t>10-16</t>
  </si>
  <si>
    <t>10-20</t>
  </si>
  <si>
    <t>10-30</t>
  </si>
  <si>
    <t>10-51</t>
  </si>
  <si>
    <t>10-62</t>
  </si>
  <si>
    <t>10-92</t>
  </si>
  <si>
    <t>19-00</t>
  </si>
  <si>
    <t>19-01</t>
  </si>
  <si>
    <t>19-81</t>
  </si>
  <si>
    <t>51-00</t>
  </si>
  <si>
    <t>/ в лева /</t>
  </si>
  <si>
    <t>Дейност 898 Други дейности по икономиката</t>
  </si>
  <si>
    <t>ВИД  ПРИХОДИ И РАЗХОДИ</t>
  </si>
  <si>
    <t>§§</t>
  </si>
  <si>
    <t xml:space="preserve">за дейност </t>
  </si>
  <si>
    <t>за стоп. дейност</t>
  </si>
  <si>
    <t xml:space="preserve">финан. пряко от </t>
  </si>
  <si>
    <t>собствени</t>
  </si>
  <si>
    <t>общ. бюджет</t>
  </si>
  <si>
    <t>прходи</t>
  </si>
  <si>
    <t>ОБЩО ПРИХОДИ</t>
  </si>
  <si>
    <t xml:space="preserve">А. ПРИХОДИ ОТ ДЕЙНОСТТА - ОБЩО </t>
  </si>
  <si>
    <t xml:space="preserve"> </t>
  </si>
  <si>
    <t>2. Приходи и доходи от собственост</t>
  </si>
  <si>
    <t>37-01</t>
  </si>
  <si>
    <t xml:space="preserve">3. Преходен остатък </t>
  </si>
  <si>
    <t>1. Запл.за перс., нает по тр. и сл. прав.</t>
  </si>
  <si>
    <t>2. Др. възнагр. и плащ. за персонал.</t>
  </si>
  <si>
    <t>2.1. За персонала по извънтрудови правоотношения</t>
  </si>
  <si>
    <t>2.2. Изплатени суми СБКО</t>
  </si>
  <si>
    <t>2.3. Обезщетения с х-р на възнаграждения</t>
  </si>
  <si>
    <t>2.4. Други плащания и възнаграждения</t>
  </si>
  <si>
    <t>3.1. Осигур.вноски от работод. за ДОО</t>
  </si>
  <si>
    <t>3.3. Здравно осигур. вноски от работод.</t>
  </si>
  <si>
    <t>3.4. Вноски за допълн. задълж.осигур.</t>
  </si>
  <si>
    <t>4. Издръжка</t>
  </si>
  <si>
    <t>4.1. Храна</t>
  </si>
  <si>
    <t>4.2. Пост. инвент. и облекло</t>
  </si>
  <si>
    <t>4.3 Материали</t>
  </si>
  <si>
    <t>4.4. Вода,горива и енергия</t>
  </si>
  <si>
    <t>4.5 Разходи за външни услуги</t>
  </si>
  <si>
    <t>4.6. Текущ ремонт</t>
  </si>
  <si>
    <t>4.7. Командировки в страната</t>
  </si>
  <si>
    <t>4.8. Разходи за застраховки</t>
  </si>
  <si>
    <t>4.9. Глоби, неуст. нак.лих.и съд. обезщ.</t>
  </si>
  <si>
    <t>5. Платени данъци, такси и админ.санкции</t>
  </si>
  <si>
    <t>5.1. Платени държ.данъци,такси, нак.лихви</t>
  </si>
  <si>
    <t>5.2. Платени общ.данъци,такси, нак.лихви</t>
  </si>
  <si>
    <t>В.КАПИТАЛОВИ РАЗХОДИ</t>
  </si>
  <si>
    <t>1. Основен ремонт на ДМА</t>
  </si>
  <si>
    <t>2. Придобиване на ДМА</t>
  </si>
  <si>
    <t>3. Други</t>
  </si>
  <si>
    <t>52-01</t>
  </si>
  <si>
    <t>ВСИЧКО РАЗХОДИ</t>
  </si>
  <si>
    <t>Х</t>
  </si>
  <si>
    <t>1. В сума</t>
  </si>
  <si>
    <t xml:space="preserve">Директор: </t>
  </si>
  <si>
    <t>05-52</t>
  </si>
  <si>
    <t>4. Приходи по ЗУО</t>
  </si>
  <si>
    <t xml:space="preserve">I Преки текущи разходи </t>
  </si>
  <si>
    <t>3.2. Осиг. вн. от работод. за УПФ</t>
  </si>
  <si>
    <t>Г. ФИНАНСОВИ РАЗХОДИ</t>
  </si>
  <si>
    <t>Д. РАЗХОДИ ЗА ДАНЪЦИ</t>
  </si>
  <si>
    <t>Е. НЕТНА ПЕЧАЛБА</t>
  </si>
  <si>
    <t>Ж. БЮДЖЕТЕН КРЕДИТ</t>
  </si>
  <si>
    <t>2. В % от приходите</t>
  </si>
  <si>
    <r>
      <t>1. За дейности, финансирани пряко от общински бюджет /</t>
    </r>
    <r>
      <rPr>
        <i/>
        <u/>
        <sz val="8"/>
        <rFont val="Arial"/>
        <family val="2"/>
        <charset val="204"/>
      </rPr>
      <t>вътрешен касов трансфер</t>
    </r>
    <r>
      <rPr>
        <sz val="8"/>
        <rFont val="Arial"/>
        <family val="2"/>
        <charset val="204"/>
      </rPr>
      <t>/</t>
    </r>
  </si>
  <si>
    <t xml:space="preserve"> 02-02</t>
  </si>
  <si>
    <t xml:space="preserve"> 02-05</t>
  </si>
  <si>
    <t>Б. ТЕКУЩИ РАЗХОДИ ПО ДЕЙНОСТТА ОБЩО</t>
  </si>
  <si>
    <t xml:space="preserve"> 02-08</t>
  </si>
  <si>
    <t xml:space="preserve"> 02-09</t>
  </si>
  <si>
    <t>3. Задълж.осигур.вноски от работодател</t>
  </si>
  <si>
    <t>II. Разпределяеми разходи от управл.на предприятието</t>
  </si>
  <si>
    <t>4.8.Командировки в чужбина</t>
  </si>
  <si>
    <t>10-52</t>
  </si>
  <si>
    <t>От собствени приходи, заделени за КРИ</t>
  </si>
  <si>
    <t>24-05</t>
  </si>
  <si>
    <t>24-06</t>
  </si>
  <si>
    <t>2.7.Други неданъчни приходи</t>
  </si>
  <si>
    <t>36-19</t>
  </si>
  <si>
    <t>2.2.Нетни приходи от прод. на стоки и услуги-реализирани</t>
  </si>
  <si>
    <t>2.2.Нетни приходи от прод. на стоки и услуги-преведени в Община</t>
  </si>
  <si>
    <t>2.3.Приходи от наем на имущество-реализирани</t>
  </si>
  <si>
    <t>2.3.Приходи от наем на имущество-преведени в Общината</t>
  </si>
  <si>
    <t>2.4.Приходи от наем на земя-реализирани</t>
  </si>
  <si>
    <t>2.4.Приходи от наем на земя-преведени в Общината</t>
  </si>
  <si>
    <t xml:space="preserve">изпълнение </t>
  </si>
  <si>
    <t xml:space="preserve">към </t>
  </si>
  <si>
    <t>31.12.2020 г.</t>
  </si>
  <si>
    <t>Дейност 603 Водоснабдяване и канализация</t>
  </si>
  <si>
    <t>Дейност 606 Изграждане, ремонт и поддържане на улична мрежа</t>
  </si>
  <si>
    <t>Дейност 619 Др. дейности по жилищното строит., благоустрой</t>
  </si>
  <si>
    <t>Бюджет 2020 г. Общо за предприятието</t>
  </si>
  <si>
    <t>Изпълнение към 31.12.2020 г. общо за предприятието</t>
  </si>
  <si>
    <t>20943</t>
  </si>
  <si>
    <t>19079</t>
  </si>
  <si>
    <t xml:space="preserve"> 02-01</t>
  </si>
  <si>
    <t>2.1. За нешатен персонал нает  по трудови правоотношения</t>
  </si>
  <si>
    <t>4.1. Медикаменти</t>
  </si>
  <si>
    <t>10-12</t>
  </si>
  <si>
    <t>53-00</t>
  </si>
  <si>
    <t>%     изпълнение</t>
  </si>
  <si>
    <t>Гл. счетоводител:</t>
  </si>
  <si>
    <t>Биляна Димитрова</t>
  </si>
  <si>
    <t>инж. Недко Салабашев</t>
  </si>
  <si>
    <t>ПЛАН - СМЕТКА ЗА 2020 Г.</t>
  </si>
  <si>
    <t xml:space="preserve"> ОП "Строителство и благоустройство"</t>
  </si>
  <si>
    <t>Приложение № 19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</si>
</sst>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Calibri"/>
      <family val="2"/>
      <charset val="204"/>
    </font>
    <font>
      <b/>
      <sz val="7"/>
      <name val="Arial"/>
      <family val="2"/>
      <charset val="204"/>
    </font>
    <font>
      <b/>
      <i/>
      <sz val="8"/>
      <name val="Arial"/>
      <family val="2"/>
      <charset val="204"/>
    </font>
    <font>
      <i/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9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4" fontId="3" fillId="0" borderId="0" xfId="0" applyNumberFormat="1" applyFont="1"/>
    <xf numFmtId="0" fontId="1" fillId="0" borderId="0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4" xfId="0" applyFont="1" applyBorder="1"/>
    <xf numFmtId="0" fontId="1" fillId="0" borderId="15" xfId="0" applyFont="1" applyBorder="1"/>
    <xf numFmtId="0" fontId="4" fillId="0" borderId="2" xfId="0" applyFont="1" applyBorder="1" applyAlignment="1">
      <alignment horizontal="center"/>
    </xf>
    <xf numFmtId="0" fontId="1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6" xfId="0" applyFont="1" applyBorder="1"/>
    <xf numFmtId="0" fontId="1" fillId="0" borderId="16" xfId="0" applyFont="1" applyBorder="1"/>
    <xf numFmtId="0" fontId="9" fillId="0" borderId="0" xfId="0" applyFont="1"/>
    <xf numFmtId="0" fontId="3" fillId="0" borderId="0" xfId="0" applyFont="1" applyAlignment="1">
      <alignment wrapText="1"/>
    </xf>
    <xf numFmtId="0" fontId="1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49" fontId="2" fillId="0" borderId="12" xfId="0" applyNumberFormat="1" applyFont="1" applyBorder="1" applyAlignment="1">
      <alignment horizontal="center"/>
    </xf>
    <xf numFmtId="0" fontId="1" fillId="3" borderId="11" xfId="0" applyFont="1" applyFill="1" applyBorder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6" xfId="0" applyFont="1" applyFill="1" applyBorder="1"/>
    <xf numFmtId="49" fontId="1" fillId="3" borderId="12" xfId="0" applyNumberFormat="1" applyFont="1" applyFill="1" applyBorder="1" applyAlignment="1">
      <alignment horizontal="center"/>
    </xf>
    <xf numFmtId="16" fontId="2" fillId="0" borderId="1" xfId="0" applyNumberFormat="1" applyFont="1" applyBorder="1" applyAlignment="1"/>
    <xf numFmtId="0" fontId="2" fillId="0" borderId="1" xfId="0" applyFont="1" applyBorder="1" applyAlignment="1"/>
    <xf numFmtId="0" fontId="4" fillId="0" borderId="1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10" fontId="1" fillId="0" borderId="10" xfId="0" applyNumberFormat="1" applyFont="1" applyBorder="1" applyAlignment="1">
      <alignment horizontal="right"/>
    </xf>
    <xf numFmtId="10" fontId="1" fillId="0" borderId="7" xfId="0" applyNumberFormat="1" applyFont="1" applyBorder="1" applyAlignment="1">
      <alignment horizontal="right"/>
    </xf>
    <xf numFmtId="10" fontId="8" fillId="2" borderId="1" xfId="1" applyNumberFormat="1" applyFont="1" applyFill="1" applyBorder="1" applyAlignment="1">
      <alignment horizontal="right"/>
    </xf>
    <xf numFmtId="10" fontId="10" fillId="0" borderId="1" xfId="1" applyNumberFormat="1" applyFont="1" applyBorder="1" applyAlignment="1">
      <alignment horizontal="right"/>
    </xf>
    <xf numFmtId="1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right"/>
    </xf>
    <xf numFmtId="10" fontId="10" fillId="3" borderId="1" xfId="1" applyNumberFormat="1" applyFont="1" applyFill="1" applyBorder="1" applyAlignment="1">
      <alignment horizontal="right"/>
    </xf>
    <xf numFmtId="10" fontId="10" fillId="0" borderId="16" xfId="0" applyNumberFormat="1" applyFont="1" applyBorder="1" applyAlignment="1">
      <alignment horizontal="right"/>
    </xf>
    <xf numFmtId="10" fontId="10" fillId="0" borderId="2" xfId="0" applyNumberFormat="1" applyFont="1" applyBorder="1" applyAlignment="1">
      <alignment horizontal="right"/>
    </xf>
    <xf numFmtId="10" fontId="10" fillId="0" borderId="10" xfId="0" applyNumberFormat="1" applyFont="1" applyBorder="1" applyAlignment="1">
      <alignment horizontal="right"/>
    </xf>
    <xf numFmtId="10" fontId="10" fillId="0" borderId="8" xfId="0" applyNumberFormat="1" applyFont="1" applyBorder="1" applyAlignment="1">
      <alignment horizontal="right"/>
    </xf>
    <xf numFmtId="10" fontId="1" fillId="0" borderId="20" xfId="1" applyNumberFormat="1" applyFont="1" applyBorder="1" applyAlignment="1">
      <alignment horizontal="right"/>
    </xf>
    <xf numFmtId="10" fontId="1" fillId="0" borderId="20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13" fillId="0" borderId="0" xfId="0" applyFont="1"/>
    <xf numFmtId="3" fontId="8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3"/>
  <sheetViews>
    <sheetView tabSelected="1" topLeftCell="F49" workbookViewId="0">
      <selection activeCell="K78" sqref="K78"/>
    </sheetView>
  </sheetViews>
  <sheetFormatPr defaultColWidth="11.5703125" defaultRowHeight="11.25"/>
  <cols>
    <col min="1" max="1" width="29.28515625" style="2" customWidth="1"/>
    <col min="2" max="2" width="5.140625" style="2" customWidth="1"/>
    <col min="3" max="11" width="10.140625" style="2" customWidth="1"/>
    <col min="12" max="12" width="9.140625" style="2" customWidth="1"/>
    <col min="13" max="14" width="10.5703125" style="2" customWidth="1"/>
    <col min="15" max="15" width="10.140625" style="2" customWidth="1"/>
    <col min="16" max="16384" width="11.5703125" style="2"/>
  </cols>
  <sheetData>
    <row r="1" spans="1:15">
      <c r="J1" s="41"/>
      <c r="K1" s="41"/>
      <c r="L1" s="41"/>
      <c r="N1" s="91" t="s">
        <v>122</v>
      </c>
      <c r="O1" s="91"/>
    </row>
    <row r="2" spans="1:15">
      <c r="A2" s="92" t="s">
        <v>120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>
      <c r="A3" s="92" t="s">
        <v>121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5" ht="12" thickBot="1">
      <c r="M4" s="1"/>
      <c r="N4" s="1"/>
      <c r="O4" s="1" t="s">
        <v>24</v>
      </c>
    </row>
    <row r="5" spans="1:15" ht="27" customHeight="1" thickBot="1">
      <c r="A5" s="9"/>
      <c r="B5" s="10"/>
      <c r="C5" s="96" t="s">
        <v>104</v>
      </c>
      <c r="D5" s="97"/>
      <c r="E5" s="96" t="s">
        <v>105</v>
      </c>
      <c r="F5" s="97"/>
      <c r="G5" s="96" t="s">
        <v>106</v>
      </c>
      <c r="H5" s="97"/>
      <c r="I5" s="98" t="s">
        <v>25</v>
      </c>
      <c r="J5" s="99"/>
      <c r="K5" s="99"/>
      <c r="L5" s="100"/>
      <c r="M5" s="101" t="s">
        <v>107</v>
      </c>
      <c r="N5" s="93" t="s">
        <v>108</v>
      </c>
      <c r="O5" s="101" t="s">
        <v>116</v>
      </c>
    </row>
    <row r="6" spans="1:15" ht="11.1" customHeight="1">
      <c r="A6" s="12" t="s">
        <v>26</v>
      </c>
      <c r="B6" s="13" t="s">
        <v>27</v>
      </c>
      <c r="C6" s="11" t="s">
        <v>28</v>
      </c>
      <c r="D6" s="31" t="s">
        <v>101</v>
      </c>
      <c r="E6" s="11" t="s">
        <v>28</v>
      </c>
      <c r="F6" s="31" t="s">
        <v>101</v>
      </c>
      <c r="G6" s="11" t="s">
        <v>28</v>
      </c>
      <c r="H6" s="31" t="s">
        <v>101</v>
      </c>
      <c r="I6" s="11" t="s">
        <v>28</v>
      </c>
      <c r="J6" s="31" t="s">
        <v>101</v>
      </c>
      <c r="K6" s="54" t="s">
        <v>29</v>
      </c>
      <c r="L6" s="31" t="s">
        <v>101</v>
      </c>
      <c r="M6" s="102"/>
      <c r="N6" s="94"/>
      <c r="O6" s="102"/>
    </row>
    <row r="7" spans="1:15" ht="11.1" customHeight="1">
      <c r="A7" s="12"/>
      <c r="B7" s="13"/>
      <c r="C7" s="14" t="s">
        <v>30</v>
      </c>
      <c r="D7" s="33" t="s">
        <v>102</v>
      </c>
      <c r="E7" s="14" t="s">
        <v>30</v>
      </c>
      <c r="F7" s="33" t="s">
        <v>102</v>
      </c>
      <c r="G7" s="14" t="s">
        <v>30</v>
      </c>
      <c r="H7" s="33" t="s">
        <v>102</v>
      </c>
      <c r="I7" s="14" t="s">
        <v>30</v>
      </c>
      <c r="J7" s="33" t="s">
        <v>102</v>
      </c>
      <c r="K7" s="15" t="s">
        <v>31</v>
      </c>
      <c r="L7" s="33" t="s">
        <v>102</v>
      </c>
      <c r="M7" s="102"/>
      <c r="N7" s="94"/>
      <c r="O7" s="102"/>
    </row>
    <row r="8" spans="1:15" ht="16.5" customHeight="1" thickBot="1">
      <c r="A8" s="12"/>
      <c r="B8" s="16"/>
      <c r="C8" s="17" t="s">
        <v>32</v>
      </c>
      <c r="D8" s="55" t="s">
        <v>103</v>
      </c>
      <c r="E8" s="17" t="s">
        <v>32</v>
      </c>
      <c r="F8" s="55" t="s">
        <v>103</v>
      </c>
      <c r="G8" s="17" t="s">
        <v>32</v>
      </c>
      <c r="H8" s="55" t="s">
        <v>103</v>
      </c>
      <c r="I8" s="17" t="s">
        <v>32</v>
      </c>
      <c r="J8" s="55" t="s">
        <v>103</v>
      </c>
      <c r="K8" s="18" t="s">
        <v>33</v>
      </c>
      <c r="L8" s="55" t="s">
        <v>103</v>
      </c>
      <c r="M8" s="103"/>
      <c r="N8" s="95"/>
      <c r="O8" s="103"/>
    </row>
    <row r="9" spans="1:15" ht="11.1" customHeight="1">
      <c r="A9" s="9">
        <v>1</v>
      </c>
      <c r="B9" s="9">
        <v>2</v>
      </c>
      <c r="C9" s="12"/>
      <c r="D9" s="12"/>
      <c r="E9" s="12"/>
      <c r="F9" s="12"/>
      <c r="G9" s="12"/>
      <c r="H9" s="12"/>
      <c r="I9" s="33">
        <v>3</v>
      </c>
      <c r="J9" s="34">
        <v>4</v>
      </c>
      <c r="K9" s="34"/>
      <c r="L9" s="34"/>
      <c r="M9" s="31">
        <v>6</v>
      </c>
      <c r="N9" s="33"/>
      <c r="O9" s="42">
        <v>10</v>
      </c>
    </row>
    <row r="10" spans="1:15" ht="15" customHeight="1">
      <c r="A10" s="20" t="s">
        <v>34</v>
      </c>
      <c r="B10" s="3"/>
      <c r="C10" s="76">
        <f t="shared" ref="C10:H10" si="0">C11</f>
        <v>43200</v>
      </c>
      <c r="D10" s="76">
        <f t="shared" si="0"/>
        <v>40631</v>
      </c>
      <c r="E10" s="76">
        <f t="shared" si="0"/>
        <v>438600</v>
      </c>
      <c r="F10" s="76">
        <f t="shared" si="0"/>
        <v>384208</v>
      </c>
      <c r="G10" s="76">
        <f t="shared" si="0"/>
        <v>82500</v>
      </c>
      <c r="H10" s="76">
        <f t="shared" si="0"/>
        <v>70126</v>
      </c>
      <c r="I10" s="76">
        <f>I11</f>
        <v>512000</v>
      </c>
      <c r="J10" s="76">
        <f>J11</f>
        <v>508630</v>
      </c>
      <c r="K10" s="76">
        <f>K11</f>
        <v>13000</v>
      </c>
      <c r="L10" s="76">
        <f>L11</f>
        <v>10906</v>
      </c>
      <c r="M10" s="76">
        <f>C10+E10+G10+I10+K10</f>
        <v>1089300</v>
      </c>
      <c r="N10" s="76">
        <f>D10+F10+H10+J10+L10</f>
        <v>1014501</v>
      </c>
      <c r="O10" s="61">
        <f>N10/M10</f>
        <v>0.93133296612503447</v>
      </c>
    </row>
    <row r="11" spans="1:15" ht="14.25" customHeight="1">
      <c r="A11" s="35" t="s">
        <v>35</v>
      </c>
      <c r="B11" s="22" t="s">
        <v>36</v>
      </c>
      <c r="C11" s="77">
        <f t="shared" ref="C11:H11" si="1">C12</f>
        <v>43200</v>
      </c>
      <c r="D11" s="77">
        <f t="shared" si="1"/>
        <v>40631</v>
      </c>
      <c r="E11" s="77">
        <f t="shared" si="1"/>
        <v>438600</v>
      </c>
      <c r="F11" s="77">
        <f t="shared" si="1"/>
        <v>384208</v>
      </c>
      <c r="G11" s="77">
        <f t="shared" si="1"/>
        <v>82500</v>
      </c>
      <c r="H11" s="77">
        <f t="shared" si="1"/>
        <v>70126</v>
      </c>
      <c r="I11" s="77">
        <f>I12</f>
        <v>512000</v>
      </c>
      <c r="J11" s="77">
        <f>J12</f>
        <v>508630</v>
      </c>
      <c r="K11" s="77">
        <f>K12</f>
        <v>13000</v>
      </c>
      <c r="L11" s="77">
        <f>L13</f>
        <v>10906</v>
      </c>
      <c r="M11" s="77">
        <f>M12</f>
        <v>1089300</v>
      </c>
      <c r="N11" s="77">
        <f>N12+N13</f>
        <v>1014501</v>
      </c>
      <c r="O11" s="62">
        <f>N11/M11</f>
        <v>0.93133296612503447</v>
      </c>
    </row>
    <row r="12" spans="1:15" ht="33.75">
      <c r="A12" s="5" t="s">
        <v>80</v>
      </c>
      <c r="B12" s="4" t="s">
        <v>0</v>
      </c>
      <c r="C12" s="78">
        <v>43200</v>
      </c>
      <c r="D12" s="78">
        <v>40631</v>
      </c>
      <c r="E12" s="78">
        <v>438600</v>
      </c>
      <c r="F12" s="78">
        <v>384208</v>
      </c>
      <c r="G12" s="78">
        <v>82500</v>
      </c>
      <c r="H12" s="78">
        <v>70126</v>
      </c>
      <c r="I12" s="77">
        <v>512000</v>
      </c>
      <c r="J12" s="77">
        <v>508630</v>
      </c>
      <c r="K12" s="77">
        <v>13000</v>
      </c>
      <c r="L12" s="77">
        <v>0</v>
      </c>
      <c r="M12" s="77">
        <f>C12+E12+G12+I12+K12</f>
        <v>1089300</v>
      </c>
      <c r="N12" s="77">
        <f>D12+F12+H12+J12</f>
        <v>1003595</v>
      </c>
      <c r="O12" s="62">
        <f>N12/M12</f>
        <v>0.92132103185531988</v>
      </c>
    </row>
    <row r="13" spans="1:15">
      <c r="A13" s="5"/>
      <c r="B13" s="4" t="s">
        <v>0</v>
      </c>
      <c r="C13" s="78"/>
      <c r="D13" s="78"/>
      <c r="E13" s="78"/>
      <c r="F13" s="78"/>
      <c r="G13" s="78"/>
      <c r="H13" s="78"/>
      <c r="I13" s="77"/>
      <c r="J13" s="77"/>
      <c r="K13" s="77"/>
      <c r="L13" s="77">
        <v>10906</v>
      </c>
      <c r="M13" s="77">
        <v>13000</v>
      </c>
      <c r="N13" s="77">
        <f>L13</f>
        <v>10906</v>
      </c>
      <c r="O13" s="63">
        <f>N13/M13</f>
        <v>0.83892307692307688</v>
      </c>
    </row>
    <row r="14" spans="1:15" ht="12.75" customHeight="1">
      <c r="A14" s="36" t="s">
        <v>37</v>
      </c>
      <c r="B14" s="23" t="s">
        <v>1</v>
      </c>
      <c r="C14" s="77"/>
      <c r="D14" s="77"/>
      <c r="E14" s="77"/>
      <c r="F14" s="77"/>
      <c r="G14" s="77"/>
      <c r="H14" s="77"/>
      <c r="I14" s="77"/>
      <c r="J14" s="77"/>
      <c r="K14" s="77">
        <f>K16+K18+K15</f>
        <v>13000</v>
      </c>
      <c r="L14" s="77">
        <f>L16+L18</f>
        <v>10906</v>
      </c>
      <c r="M14" s="77">
        <f>K14</f>
        <v>13000</v>
      </c>
      <c r="N14" s="77">
        <f>N16+N18</f>
        <v>10906</v>
      </c>
      <c r="O14" s="63">
        <f>N14/M14</f>
        <v>0.83892307692307688</v>
      </c>
    </row>
    <row r="15" spans="1:15" ht="14.25" customHeight="1">
      <c r="A15" s="36" t="s">
        <v>2</v>
      </c>
      <c r="B15" s="22" t="s">
        <v>38</v>
      </c>
      <c r="C15" s="77"/>
      <c r="D15" s="77"/>
      <c r="E15" s="77"/>
      <c r="F15" s="77"/>
      <c r="G15" s="77"/>
      <c r="H15" s="77"/>
      <c r="I15" s="77"/>
      <c r="J15" s="77"/>
      <c r="K15" s="77">
        <v>-2500</v>
      </c>
      <c r="L15" s="77"/>
      <c r="M15" s="77">
        <f>K15</f>
        <v>-2500</v>
      </c>
      <c r="N15" s="77"/>
      <c r="O15" s="63"/>
    </row>
    <row r="16" spans="1:15" ht="22.5">
      <c r="A16" s="72" t="s">
        <v>95</v>
      </c>
      <c r="B16" s="23" t="s">
        <v>1</v>
      </c>
      <c r="C16" s="77"/>
      <c r="D16" s="77"/>
      <c r="E16" s="77"/>
      <c r="F16" s="77"/>
      <c r="G16" s="77"/>
      <c r="H16" s="77"/>
      <c r="I16" s="77"/>
      <c r="J16" s="77"/>
      <c r="K16" s="77">
        <v>9000</v>
      </c>
      <c r="L16" s="77">
        <v>4392</v>
      </c>
      <c r="M16" s="77">
        <f>K16</f>
        <v>9000</v>
      </c>
      <c r="N16" s="77">
        <f>L16</f>
        <v>4392</v>
      </c>
      <c r="O16" s="63">
        <f>N16/M16</f>
        <v>0.48799999999999999</v>
      </c>
    </row>
    <row r="17" spans="1:16" ht="22.5">
      <c r="A17" s="72" t="s">
        <v>96</v>
      </c>
      <c r="B17" s="23" t="s">
        <v>1</v>
      </c>
      <c r="C17" s="77"/>
      <c r="D17" s="77"/>
      <c r="E17" s="77"/>
      <c r="F17" s="77"/>
      <c r="G17" s="77"/>
      <c r="H17" s="77"/>
      <c r="I17" s="77"/>
      <c r="J17" s="77"/>
      <c r="K17" s="79"/>
      <c r="L17" s="79">
        <v>-4392</v>
      </c>
      <c r="M17" s="80"/>
      <c r="N17" s="77">
        <v>-4392</v>
      </c>
      <c r="O17" s="63"/>
    </row>
    <row r="18" spans="1:16" ht="22.5">
      <c r="A18" s="72" t="s">
        <v>97</v>
      </c>
      <c r="B18" s="23" t="s">
        <v>91</v>
      </c>
      <c r="C18" s="77"/>
      <c r="D18" s="77"/>
      <c r="E18" s="77"/>
      <c r="F18" s="77"/>
      <c r="G18" s="77"/>
      <c r="H18" s="77"/>
      <c r="I18" s="77"/>
      <c r="J18" s="77"/>
      <c r="K18" s="77">
        <v>6500</v>
      </c>
      <c r="L18" s="77">
        <v>6514</v>
      </c>
      <c r="M18" s="77">
        <f>K18</f>
        <v>6500</v>
      </c>
      <c r="N18" s="77">
        <f>L18</f>
        <v>6514</v>
      </c>
      <c r="O18" s="63">
        <f>N18/M18</f>
        <v>1.0021538461538462</v>
      </c>
    </row>
    <row r="19" spans="1:16" ht="22.5">
      <c r="A19" s="72" t="s">
        <v>98</v>
      </c>
      <c r="B19" s="23" t="s">
        <v>91</v>
      </c>
      <c r="C19" s="77"/>
      <c r="D19" s="77"/>
      <c r="E19" s="77"/>
      <c r="F19" s="77"/>
      <c r="G19" s="77"/>
      <c r="H19" s="77"/>
      <c r="I19" s="77"/>
      <c r="J19" s="77"/>
      <c r="K19" s="77"/>
      <c r="L19" s="77">
        <v>-6514</v>
      </c>
      <c r="M19" s="77"/>
      <c r="N19" s="77">
        <v>-6514</v>
      </c>
      <c r="O19" s="64"/>
    </row>
    <row r="20" spans="1:16" ht="22.5">
      <c r="A20" s="72" t="s">
        <v>99</v>
      </c>
      <c r="B20" s="23" t="s">
        <v>92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64"/>
    </row>
    <row r="21" spans="1:16" ht="22.5">
      <c r="A21" s="72" t="s">
        <v>100</v>
      </c>
      <c r="B21" s="23" t="s">
        <v>92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64"/>
    </row>
    <row r="22" spans="1:16" ht="14.25" customHeight="1">
      <c r="A22" s="36" t="s">
        <v>93</v>
      </c>
      <c r="B22" s="23" t="s">
        <v>94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64"/>
    </row>
    <row r="23" spans="1:16" ht="14.25" customHeight="1">
      <c r="A23" s="36" t="s">
        <v>93</v>
      </c>
      <c r="B23" s="23" t="s">
        <v>94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64"/>
    </row>
    <row r="24" spans="1:16" ht="14.25" customHeight="1">
      <c r="A24" s="36" t="s">
        <v>90</v>
      </c>
      <c r="B24" s="23" t="s">
        <v>1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64"/>
    </row>
    <row r="25" spans="1:16" ht="11.1" customHeight="1">
      <c r="A25" s="36" t="s">
        <v>39</v>
      </c>
      <c r="B25" s="22" t="s">
        <v>36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64"/>
    </row>
    <row r="26" spans="1:16" ht="11.1" customHeight="1">
      <c r="A26" s="36" t="s">
        <v>72</v>
      </c>
      <c r="B26" s="22" t="s">
        <v>36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64"/>
    </row>
    <row r="27" spans="1:16" ht="19.5" customHeight="1">
      <c r="A27" s="20" t="s">
        <v>3</v>
      </c>
      <c r="B27" s="3"/>
      <c r="C27" s="76">
        <f t="shared" ref="C27:H27" si="2">C29</f>
        <v>43200</v>
      </c>
      <c r="D27" s="76">
        <f t="shared" si="2"/>
        <v>40631</v>
      </c>
      <c r="E27" s="76">
        <f t="shared" si="2"/>
        <v>438600</v>
      </c>
      <c r="F27" s="76">
        <f t="shared" si="2"/>
        <v>384208</v>
      </c>
      <c r="G27" s="76">
        <f t="shared" si="2"/>
        <v>82500</v>
      </c>
      <c r="H27" s="76">
        <f t="shared" si="2"/>
        <v>70126</v>
      </c>
      <c r="I27" s="76">
        <f t="shared" ref="I27:N27" si="3">I29</f>
        <v>512000</v>
      </c>
      <c r="J27" s="76">
        <f t="shared" si="3"/>
        <v>508630</v>
      </c>
      <c r="K27" s="76">
        <f t="shared" si="3"/>
        <v>13000</v>
      </c>
      <c r="L27" s="76">
        <f t="shared" si="3"/>
        <v>10906</v>
      </c>
      <c r="M27" s="76">
        <f t="shared" si="3"/>
        <v>1089300</v>
      </c>
      <c r="N27" s="76">
        <f t="shared" si="3"/>
        <v>1014501</v>
      </c>
      <c r="O27" s="61">
        <f>N27/M27</f>
        <v>0.93133296612503447</v>
      </c>
    </row>
    <row r="28" spans="1:16" ht="11.1" customHeight="1">
      <c r="A28" s="43" t="s">
        <v>83</v>
      </c>
      <c r="B28" s="21"/>
      <c r="C28" s="81"/>
      <c r="D28" s="81"/>
      <c r="E28" s="81"/>
      <c r="F28" s="81"/>
      <c r="G28" s="81"/>
      <c r="H28" s="81"/>
      <c r="I28" s="77"/>
      <c r="J28" s="77"/>
      <c r="K28" s="77"/>
      <c r="L28" s="77"/>
      <c r="M28" s="77"/>
      <c r="N28" s="77"/>
      <c r="O28" s="64"/>
    </row>
    <row r="29" spans="1:16" ht="11.1" customHeight="1">
      <c r="A29" s="43" t="s">
        <v>73</v>
      </c>
      <c r="B29" s="21"/>
      <c r="C29" s="77">
        <f t="shared" ref="C29:H29" si="4">SUM(C30+C31+C37+C42+C54)</f>
        <v>43200</v>
      </c>
      <c r="D29" s="77">
        <f t="shared" si="4"/>
        <v>40631</v>
      </c>
      <c r="E29" s="77">
        <f t="shared" si="4"/>
        <v>438600</v>
      </c>
      <c r="F29" s="77">
        <f t="shared" si="4"/>
        <v>384208</v>
      </c>
      <c r="G29" s="77">
        <f t="shared" si="4"/>
        <v>82500</v>
      </c>
      <c r="H29" s="77">
        <f t="shared" si="4"/>
        <v>70126</v>
      </c>
      <c r="I29" s="77">
        <f>SUM(I30+I31+I37+I42+I54+I61)</f>
        <v>512000</v>
      </c>
      <c r="J29" s="77">
        <f>J30+J31+J37+J42+J54+J61</f>
        <v>508630</v>
      </c>
      <c r="K29" s="77">
        <f>SUM(K30+K31+K37+K42+K54+K61)</f>
        <v>13000</v>
      </c>
      <c r="L29" s="77">
        <f>L30+L31+L37+L42+L54+L61</f>
        <v>10906</v>
      </c>
      <c r="M29" s="77">
        <f>M30+M31+M37+M42+M54+M59+M60+M61</f>
        <v>1089300</v>
      </c>
      <c r="N29" s="78">
        <f>N30+N31+N37+N42+N54+N58</f>
        <v>1014501</v>
      </c>
      <c r="O29" s="63">
        <f>N29/M29</f>
        <v>0.93133296612503447</v>
      </c>
      <c r="P29" s="6"/>
    </row>
    <row r="30" spans="1:16" ht="11.1" customHeight="1">
      <c r="A30" s="45" t="s">
        <v>40</v>
      </c>
      <c r="B30" s="46" t="s">
        <v>4</v>
      </c>
      <c r="C30" s="82" t="s">
        <v>109</v>
      </c>
      <c r="D30" s="82" t="s">
        <v>110</v>
      </c>
      <c r="E30" s="82">
        <v>204320</v>
      </c>
      <c r="F30" s="82">
        <v>204316</v>
      </c>
      <c r="G30" s="82">
        <v>56760</v>
      </c>
      <c r="H30" s="82">
        <v>48206</v>
      </c>
      <c r="I30" s="82">
        <v>301235</v>
      </c>
      <c r="J30" s="82">
        <v>301212</v>
      </c>
      <c r="K30" s="82"/>
      <c r="L30" s="82"/>
      <c r="M30" s="82">
        <f>C30+E30+G30+I30</f>
        <v>583258</v>
      </c>
      <c r="N30" s="82">
        <f>D30+F30+H30+J30+L30</f>
        <v>572813</v>
      </c>
      <c r="O30" s="65">
        <f>N30/M30</f>
        <v>0.98209197302051576</v>
      </c>
    </row>
    <row r="31" spans="1:16" ht="11.1" customHeight="1">
      <c r="A31" s="47" t="s">
        <v>41</v>
      </c>
      <c r="B31" s="48" t="s">
        <v>5</v>
      </c>
      <c r="C31" s="82">
        <f>C32+C34+C35</f>
        <v>455</v>
      </c>
      <c r="D31" s="82">
        <f>D32+D34+D35</f>
        <v>445</v>
      </c>
      <c r="E31" s="82">
        <f>E32+E34+E35+E36</f>
        <v>7514</v>
      </c>
      <c r="F31" s="82">
        <f>F32+F34+F35+F36</f>
        <v>5182</v>
      </c>
      <c r="G31" s="82">
        <f>G32+G34+G35</f>
        <v>1140</v>
      </c>
      <c r="H31" s="82">
        <f>H32+H34+H35</f>
        <v>875</v>
      </c>
      <c r="I31" s="82">
        <f>I32+I34+I35+I36</f>
        <v>17544</v>
      </c>
      <c r="J31" s="82">
        <f>J32+J34+J35+J36</f>
        <v>16349</v>
      </c>
      <c r="K31" s="82"/>
      <c r="L31" s="82"/>
      <c r="M31" s="82">
        <f>SUM(M32:M36)</f>
        <v>26653</v>
      </c>
      <c r="N31" s="82">
        <f>SUM(N32:N36)</f>
        <v>22851</v>
      </c>
      <c r="O31" s="65">
        <f>N31/M31</f>
        <v>0.85735189284508306</v>
      </c>
    </row>
    <row r="32" spans="1:16" ht="22.5">
      <c r="A32" s="73" t="s">
        <v>112</v>
      </c>
      <c r="B32" s="52" t="s">
        <v>111</v>
      </c>
      <c r="C32" s="83">
        <v>0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1430</v>
      </c>
      <c r="J32" s="83">
        <v>1430</v>
      </c>
      <c r="K32" s="83">
        <v>0</v>
      </c>
      <c r="L32" s="83">
        <v>0</v>
      </c>
      <c r="M32" s="84">
        <f>C32+E32+G32+I32</f>
        <v>1430</v>
      </c>
      <c r="N32" s="78">
        <f>D32+F32+H32+J32+L32</f>
        <v>1430</v>
      </c>
      <c r="O32" s="63">
        <f>N32/M32</f>
        <v>1</v>
      </c>
    </row>
    <row r="33" spans="1:18" ht="22.5">
      <c r="A33" s="73" t="s">
        <v>42</v>
      </c>
      <c r="B33" s="52" t="s">
        <v>81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4">
        <f>C33+E33+G33+I33</f>
        <v>0</v>
      </c>
      <c r="N33" s="78">
        <f>D33+F33+H33+J33+L33</f>
        <v>0</v>
      </c>
      <c r="O33" s="63">
        <v>0</v>
      </c>
    </row>
    <row r="34" spans="1:18">
      <c r="A34" s="74" t="s">
        <v>43</v>
      </c>
      <c r="B34" s="53" t="s">
        <v>82</v>
      </c>
      <c r="C34" s="83">
        <v>455</v>
      </c>
      <c r="D34" s="83">
        <v>445</v>
      </c>
      <c r="E34" s="83">
        <v>5050</v>
      </c>
      <c r="F34" s="83">
        <v>4385</v>
      </c>
      <c r="G34" s="83">
        <v>1140</v>
      </c>
      <c r="H34" s="83">
        <v>875</v>
      </c>
      <c r="I34" s="83">
        <v>9199</v>
      </c>
      <c r="J34" s="77">
        <v>8033</v>
      </c>
      <c r="K34" s="83">
        <v>0</v>
      </c>
      <c r="L34" s="83">
        <v>0</v>
      </c>
      <c r="M34" s="84">
        <f>C34+E34+G34+I34</f>
        <v>15844</v>
      </c>
      <c r="N34" s="78">
        <f>D34+F34+H34+J34+L34</f>
        <v>13738</v>
      </c>
      <c r="O34" s="63">
        <f>N34/M34</f>
        <v>0.86707902044938145</v>
      </c>
    </row>
    <row r="35" spans="1:18" ht="22.5">
      <c r="A35" s="74" t="s">
        <v>44</v>
      </c>
      <c r="B35" s="53" t="s">
        <v>84</v>
      </c>
      <c r="C35" s="83">
        <v>0</v>
      </c>
      <c r="D35" s="83">
        <v>0</v>
      </c>
      <c r="E35" s="83">
        <v>1350</v>
      </c>
      <c r="F35" s="83">
        <v>0</v>
      </c>
      <c r="G35" s="83">
        <v>0</v>
      </c>
      <c r="H35" s="83">
        <v>0</v>
      </c>
      <c r="I35" s="77">
        <v>5825</v>
      </c>
      <c r="J35" s="77">
        <v>5825</v>
      </c>
      <c r="K35" s="83">
        <v>0</v>
      </c>
      <c r="L35" s="83">
        <v>0</v>
      </c>
      <c r="M35" s="84">
        <f>C35+E35+G35+I35</f>
        <v>7175</v>
      </c>
      <c r="N35" s="78">
        <f>D35+F35+H35+J35+L35</f>
        <v>5825</v>
      </c>
      <c r="O35" s="63">
        <f>N35/M35</f>
        <v>0.81184668989547037</v>
      </c>
    </row>
    <row r="36" spans="1:18" ht="22.5">
      <c r="A36" s="74" t="s">
        <v>45</v>
      </c>
      <c r="B36" s="53" t="s">
        <v>85</v>
      </c>
      <c r="C36" s="83">
        <v>0</v>
      </c>
      <c r="D36" s="83">
        <v>0</v>
      </c>
      <c r="E36" s="83">
        <v>1114</v>
      </c>
      <c r="F36" s="83">
        <v>797</v>
      </c>
      <c r="G36" s="83">
        <v>0</v>
      </c>
      <c r="H36" s="83">
        <v>0</v>
      </c>
      <c r="I36" s="77">
        <v>1090</v>
      </c>
      <c r="J36" s="77">
        <v>1061</v>
      </c>
      <c r="K36" s="83">
        <v>0</v>
      </c>
      <c r="L36" s="83">
        <v>0</v>
      </c>
      <c r="M36" s="84">
        <f>C36+E36+G36+I36</f>
        <v>2204</v>
      </c>
      <c r="N36" s="78">
        <f>D36+F36+H36+J36+L36</f>
        <v>1858</v>
      </c>
      <c r="O36" s="63">
        <f>N36/M36</f>
        <v>0.84301270417422869</v>
      </c>
    </row>
    <row r="37" spans="1:18" ht="11.1" customHeight="1">
      <c r="A37" s="47" t="s">
        <v>86</v>
      </c>
      <c r="B37" s="48" t="s">
        <v>6</v>
      </c>
      <c r="C37" s="82">
        <f t="shared" ref="C37:H37" si="5">C38+C40+C41</f>
        <v>4545</v>
      </c>
      <c r="D37" s="82">
        <f t="shared" si="5"/>
        <v>3855</v>
      </c>
      <c r="E37" s="82">
        <f t="shared" si="5"/>
        <v>41166</v>
      </c>
      <c r="F37" s="82">
        <f t="shared" si="5"/>
        <v>41148</v>
      </c>
      <c r="G37" s="82">
        <f t="shared" si="5"/>
        <v>11350</v>
      </c>
      <c r="H37" s="82">
        <f t="shared" si="5"/>
        <v>9637</v>
      </c>
      <c r="I37" s="82">
        <f>I38+I40+I41</f>
        <v>64015</v>
      </c>
      <c r="J37" s="82">
        <f>J38+J40+J41</f>
        <v>61389</v>
      </c>
      <c r="K37" s="82"/>
      <c r="L37" s="82"/>
      <c r="M37" s="82">
        <f>SUM(M38:M41)</f>
        <v>121076</v>
      </c>
      <c r="N37" s="82">
        <f>SUM(N38:N41)</f>
        <v>116029</v>
      </c>
      <c r="O37" s="65">
        <f>N37/M37</f>
        <v>0.95831543823714027</v>
      </c>
    </row>
    <row r="38" spans="1:18" ht="11.1" customHeight="1">
      <c r="A38" s="38" t="s">
        <v>46</v>
      </c>
      <c r="B38" s="24" t="s">
        <v>7</v>
      </c>
      <c r="C38" s="83">
        <v>3115</v>
      </c>
      <c r="D38" s="83">
        <v>2757</v>
      </c>
      <c r="E38" s="83">
        <v>27850</v>
      </c>
      <c r="F38" s="83">
        <v>27843</v>
      </c>
      <c r="G38" s="83">
        <v>7885</v>
      </c>
      <c r="H38" s="83">
        <v>6573</v>
      </c>
      <c r="I38" s="83">
        <v>43050</v>
      </c>
      <c r="J38" s="77">
        <v>42532</v>
      </c>
      <c r="K38" s="83">
        <v>0</v>
      </c>
      <c r="L38" s="83">
        <v>0</v>
      </c>
      <c r="M38" s="84">
        <f>C38+E38+G38+I38</f>
        <v>81900</v>
      </c>
      <c r="N38" s="78">
        <f>D38+F38+H38+J38+L38</f>
        <v>79705</v>
      </c>
      <c r="O38" s="63">
        <f>N38/M38</f>
        <v>0.97319902319902318</v>
      </c>
    </row>
    <row r="39" spans="1:18" ht="11.1" customHeight="1">
      <c r="A39" s="37" t="s">
        <v>74</v>
      </c>
      <c r="B39" s="24" t="s">
        <v>71</v>
      </c>
      <c r="C39" s="83"/>
      <c r="D39" s="83"/>
      <c r="E39" s="83"/>
      <c r="F39" s="83"/>
      <c r="G39" s="83"/>
      <c r="H39" s="83"/>
      <c r="I39" s="83"/>
      <c r="J39" s="77"/>
      <c r="K39" s="83">
        <v>0</v>
      </c>
      <c r="L39" s="83">
        <v>0</v>
      </c>
      <c r="M39" s="84">
        <f>C39+E39+G39+I39</f>
        <v>0</v>
      </c>
      <c r="N39" s="78">
        <f>D39+F39+H39+J39+L39</f>
        <v>0</v>
      </c>
      <c r="O39" s="63">
        <v>0</v>
      </c>
      <c r="P39" s="6"/>
    </row>
    <row r="40" spans="1:18" ht="11.1" customHeight="1">
      <c r="A40" s="37" t="s">
        <v>47</v>
      </c>
      <c r="B40" s="24" t="s">
        <v>8</v>
      </c>
      <c r="C40" s="83">
        <v>1110</v>
      </c>
      <c r="D40" s="83">
        <v>947</v>
      </c>
      <c r="E40" s="83">
        <v>10136</v>
      </c>
      <c r="F40" s="83">
        <v>10136</v>
      </c>
      <c r="G40" s="83">
        <v>2780</v>
      </c>
      <c r="H40" s="83">
        <v>2379</v>
      </c>
      <c r="I40" s="83">
        <v>16880</v>
      </c>
      <c r="J40" s="77">
        <v>15071</v>
      </c>
      <c r="K40" s="83">
        <v>0</v>
      </c>
      <c r="L40" s="83">
        <v>0</v>
      </c>
      <c r="M40" s="84">
        <f>C40+E40+G40+I40</f>
        <v>30906</v>
      </c>
      <c r="N40" s="78">
        <f>D40+F40+H40+J40+L40</f>
        <v>28533</v>
      </c>
      <c r="O40" s="63">
        <f>N40/M40</f>
        <v>0.92321879246748206</v>
      </c>
    </row>
    <row r="41" spans="1:18" ht="11.1" customHeight="1">
      <c r="A41" s="37" t="s">
        <v>48</v>
      </c>
      <c r="B41" s="24" t="s">
        <v>9</v>
      </c>
      <c r="C41" s="83">
        <v>320</v>
      </c>
      <c r="D41" s="83">
        <v>151</v>
      </c>
      <c r="E41" s="83">
        <v>3180</v>
      </c>
      <c r="F41" s="83">
        <v>3169</v>
      </c>
      <c r="G41" s="83">
        <v>685</v>
      </c>
      <c r="H41" s="83">
        <v>685</v>
      </c>
      <c r="I41" s="83">
        <v>4085</v>
      </c>
      <c r="J41" s="77">
        <v>3786</v>
      </c>
      <c r="K41" s="83">
        <v>0</v>
      </c>
      <c r="L41" s="83">
        <v>0</v>
      </c>
      <c r="M41" s="84">
        <f>C41+E41+G41+I41</f>
        <v>8270</v>
      </c>
      <c r="N41" s="78">
        <f>D41+F41+H41+J41+L41</f>
        <v>7791</v>
      </c>
      <c r="O41" s="63">
        <f>N41/M41</f>
        <v>0.9420798065296252</v>
      </c>
    </row>
    <row r="42" spans="1:18" ht="11.1" customHeight="1">
      <c r="A42" s="49" t="s">
        <v>49</v>
      </c>
      <c r="B42" s="48" t="s">
        <v>10</v>
      </c>
      <c r="C42" s="82">
        <f t="shared" ref="C42:H42" si="6">C43+C45+C46+C47+C48+C49+C50+C51+C52+C53</f>
        <v>17257</v>
      </c>
      <c r="D42" s="82">
        <f t="shared" si="6"/>
        <v>17252</v>
      </c>
      <c r="E42" s="82">
        <f t="shared" si="6"/>
        <v>182000</v>
      </c>
      <c r="F42" s="82">
        <f t="shared" si="6"/>
        <v>130928</v>
      </c>
      <c r="G42" s="82">
        <f t="shared" si="6"/>
        <v>13250</v>
      </c>
      <c r="H42" s="82">
        <f t="shared" si="6"/>
        <v>11408</v>
      </c>
      <c r="I42" s="82">
        <f>I43+I45+I46+I47+I48+I49+I50+I51+I52+I53+I44</f>
        <v>126326</v>
      </c>
      <c r="J42" s="82">
        <f>J43+J45+J46+J47+J48+J49+J50+J51+J52+J53+J44</f>
        <v>128060</v>
      </c>
      <c r="K42" s="82">
        <f>K43+K45+K46+K47+K48+K49+K50+K51+K52+K53+K44</f>
        <v>13000</v>
      </c>
      <c r="L42" s="82">
        <f>L43+L45+L46+L47+L48+L49+L50+L51+L52+L53+L44</f>
        <v>10906</v>
      </c>
      <c r="M42" s="82">
        <f>SUM(M43:M53)</f>
        <v>351833</v>
      </c>
      <c r="N42" s="82">
        <f>SUM(N43:N53)</f>
        <v>298554</v>
      </c>
      <c r="O42" s="65">
        <f>N42/M42</f>
        <v>0.84856736008276656</v>
      </c>
      <c r="R42" s="6"/>
    </row>
    <row r="43" spans="1:18" ht="11.1" customHeight="1">
      <c r="A43" s="72" t="s">
        <v>50</v>
      </c>
      <c r="B43" s="24" t="s">
        <v>11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4">
        <f t="shared" ref="M43:M56" si="7">C43+E43+G43+I43</f>
        <v>0</v>
      </c>
      <c r="N43" s="78">
        <f t="shared" ref="N43:N53" si="8">D43+F43+H43+J43+L43</f>
        <v>0</v>
      </c>
      <c r="O43" s="63">
        <v>0</v>
      </c>
    </row>
    <row r="44" spans="1:18" ht="11.1" customHeight="1">
      <c r="A44" s="72" t="s">
        <v>113</v>
      </c>
      <c r="B44" s="24" t="s">
        <v>114</v>
      </c>
      <c r="C44" s="83">
        <v>0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83">
        <v>200</v>
      </c>
      <c r="J44" s="83">
        <v>41</v>
      </c>
      <c r="K44" s="83">
        <v>0</v>
      </c>
      <c r="L44" s="83">
        <v>0</v>
      </c>
      <c r="M44" s="84">
        <f t="shared" si="7"/>
        <v>200</v>
      </c>
      <c r="N44" s="78">
        <f t="shared" si="8"/>
        <v>41</v>
      </c>
      <c r="O44" s="63">
        <f t="shared" ref="O44:O52" si="9">N44/M44</f>
        <v>0.20499999999999999</v>
      </c>
    </row>
    <row r="45" spans="1:18" ht="11.1" customHeight="1">
      <c r="A45" s="72" t="s">
        <v>51</v>
      </c>
      <c r="B45" s="24" t="s">
        <v>12</v>
      </c>
      <c r="C45" s="83">
        <v>410</v>
      </c>
      <c r="D45" s="83">
        <v>408</v>
      </c>
      <c r="E45" s="83">
        <v>4200</v>
      </c>
      <c r="F45" s="83">
        <v>2273</v>
      </c>
      <c r="G45" s="83">
        <v>1250</v>
      </c>
      <c r="H45" s="83">
        <v>653</v>
      </c>
      <c r="I45" s="83">
        <v>4000</v>
      </c>
      <c r="J45" s="83">
        <v>3969</v>
      </c>
      <c r="K45" s="83">
        <v>0</v>
      </c>
      <c r="L45" s="83">
        <v>0</v>
      </c>
      <c r="M45" s="84">
        <f t="shared" si="7"/>
        <v>9860</v>
      </c>
      <c r="N45" s="78">
        <f t="shared" si="8"/>
        <v>7303</v>
      </c>
      <c r="O45" s="63">
        <f t="shared" si="9"/>
        <v>0.74066937119675458</v>
      </c>
    </row>
    <row r="46" spans="1:18" ht="11.1" customHeight="1">
      <c r="A46" s="72" t="s">
        <v>52</v>
      </c>
      <c r="B46" s="24" t="s">
        <v>13</v>
      </c>
      <c r="C46" s="83">
        <v>16207</v>
      </c>
      <c r="D46" s="83">
        <v>16207</v>
      </c>
      <c r="E46" s="83">
        <v>135100</v>
      </c>
      <c r="F46" s="83">
        <v>97987</v>
      </c>
      <c r="G46" s="83">
        <v>10000</v>
      </c>
      <c r="H46" s="83">
        <v>9347</v>
      </c>
      <c r="I46" s="83">
        <v>99883</v>
      </c>
      <c r="J46" s="83">
        <v>99883</v>
      </c>
      <c r="K46" s="83">
        <v>0</v>
      </c>
      <c r="L46" s="83">
        <v>0</v>
      </c>
      <c r="M46" s="84">
        <f t="shared" si="7"/>
        <v>261190</v>
      </c>
      <c r="N46" s="78">
        <f t="shared" si="8"/>
        <v>223424</v>
      </c>
      <c r="O46" s="63">
        <f t="shared" si="9"/>
        <v>0.85540794057965464</v>
      </c>
    </row>
    <row r="47" spans="1:18" ht="11.1" customHeight="1">
      <c r="A47" s="72" t="s">
        <v>53</v>
      </c>
      <c r="B47" s="24" t="s">
        <v>14</v>
      </c>
      <c r="C47" s="83">
        <v>640</v>
      </c>
      <c r="D47" s="83">
        <v>637</v>
      </c>
      <c r="E47" s="83">
        <v>23800</v>
      </c>
      <c r="F47" s="83">
        <v>18986</v>
      </c>
      <c r="G47" s="83">
        <v>2000</v>
      </c>
      <c r="H47" s="83">
        <v>1408</v>
      </c>
      <c r="I47" s="83">
        <v>2210</v>
      </c>
      <c r="J47" s="83">
        <v>4304</v>
      </c>
      <c r="K47" s="83">
        <v>13000</v>
      </c>
      <c r="L47" s="83">
        <v>10906</v>
      </c>
      <c r="M47" s="84">
        <f>C47+E47+G47+I47+K47</f>
        <v>41650</v>
      </c>
      <c r="N47" s="78">
        <f t="shared" si="8"/>
        <v>36241</v>
      </c>
      <c r="O47" s="63">
        <f t="shared" si="9"/>
        <v>0.87013205282112849</v>
      </c>
    </row>
    <row r="48" spans="1:18" ht="11.1" customHeight="1">
      <c r="A48" s="72" t="s">
        <v>54</v>
      </c>
      <c r="B48" s="24" t="s">
        <v>15</v>
      </c>
      <c r="C48" s="83">
        <v>0</v>
      </c>
      <c r="D48" s="83">
        <v>0</v>
      </c>
      <c r="E48" s="83">
        <v>10200</v>
      </c>
      <c r="F48" s="83">
        <v>4971</v>
      </c>
      <c r="G48" s="83">
        <v>0</v>
      </c>
      <c r="H48" s="83">
        <v>0</v>
      </c>
      <c r="I48" s="83">
        <v>14320</v>
      </c>
      <c r="J48" s="83">
        <v>14300</v>
      </c>
      <c r="K48" s="83">
        <v>0</v>
      </c>
      <c r="L48" s="83">
        <v>0</v>
      </c>
      <c r="M48" s="84">
        <f t="shared" si="7"/>
        <v>24520</v>
      </c>
      <c r="N48" s="78">
        <f t="shared" si="8"/>
        <v>19271</v>
      </c>
      <c r="O48" s="63">
        <f t="shared" si="9"/>
        <v>0.78592985318107667</v>
      </c>
    </row>
    <row r="49" spans="1:15" ht="11.1" customHeight="1">
      <c r="A49" s="72" t="s">
        <v>55</v>
      </c>
      <c r="B49" s="24" t="s">
        <v>16</v>
      </c>
      <c r="C49" s="83">
        <v>0</v>
      </c>
      <c r="D49" s="83">
        <v>0</v>
      </c>
      <c r="E49" s="83">
        <v>6000</v>
      </c>
      <c r="F49" s="83">
        <v>4383</v>
      </c>
      <c r="G49" s="83">
        <v>0</v>
      </c>
      <c r="H49" s="83">
        <v>0</v>
      </c>
      <c r="I49" s="83">
        <v>4213</v>
      </c>
      <c r="J49" s="83">
        <v>4213</v>
      </c>
      <c r="K49" s="83">
        <v>0</v>
      </c>
      <c r="L49" s="83">
        <v>0</v>
      </c>
      <c r="M49" s="84">
        <f t="shared" si="7"/>
        <v>10213</v>
      </c>
      <c r="N49" s="78">
        <f t="shared" si="8"/>
        <v>8596</v>
      </c>
      <c r="O49" s="63">
        <f t="shared" si="9"/>
        <v>0.84167237834132969</v>
      </c>
    </row>
    <row r="50" spans="1:15" ht="11.1" customHeight="1">
      <c r="A50" s="72" t="s">
        <v>56</v>
      </c>
      <c r="B50" s="24" t="s">
        <v>17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f t="shared" si="7"/>
        <v>0</v>
      </c>
      <c r="N50" s="78">
        <f t="shared" si="8"/>
        <v>0</v>
      </c>
      <c r="O50" s="63">
        <v>0</v>
      </c>
    </row>
    <row r="51" spans="1:15" ht="11.1" customHeight="1">
      <c r="A51" s="72" t="s">
        <v>88</v>
      </c>
      <c r="B51" s="24" t="s">
        <v>89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  <c r="J51" s="83">
        <v>0</v>
      </c>
      <c r="K51" s="83">
        <v>0</v>
      </c>
      <c r="L51" s="83">
        <v>0</v>
      </c>
      <c r="M51" s="84">
        <f t="shared" si="7"/>
        <v>0</v>
      </c>
      <c r="N51" s="78">
        <f t="shared" si="8"/>
        <v>0</v>
      </c>
      <c r="O51" s="63">
        <v>0</v>
      </c>
    </row>
    <row r="52" spans="1:15" ht="11.1" customHeight="1">
      <c r="A52" s="72" t="s">
        <v>57</v>
      </c>
      <c r="B52" s="24" t="s">
        <v>18</v>
      </c>
      <c r="C52" s="83">
        <v>0</v>
      </c>
      <c r="D52" s="83">
        <v>0</v>
      </c>
      <c r="E52" s="83">
        <v>2700</v>
      </c>
      <c r="F52" s="83">
        <v>2328</v>
      </c>
      <c r="G52" s="83">
        <v>0</v>
      </c>
      <c r="H52" s="83">
        <v>0</v>
      </c>
      <c r="I52" s="83">
        <v>1500</v>
      </c>
      <c r="J52" s="83">
        <v>1350</v>
      </c>
      <c r="K52" s="83">
        <v>0</v>
      </c>
      <c r="L52" s="83">
        <v>0</v>
      </c>
      <c r="M52" s="84">
        <f t="shared" si="7"/>
        <v>4200</v>
      </c>
      <c r="N52" s="78">
        <f t="shared" si="8"/>
        <v>3678</v>
      </c>
      <c r="O52" s="63">
        <f t="shared" si="9"/>
        <v>0.87571428571428567</v>
      </c>
    </row>
    <row r="53" spans="1:15" ht="11.1" customHeight="1">
      <c r="A53" s="72" t="s">
        <v>58</v>
      </c>
      <c r="B53" s="44" t="s">
        <v>19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3">
        <v>0</v>
      </c>
      <c r="J53" s="83">
        <v>0</v>
      </c>
      <c r="K53" s="77">
        <v>0</v>
      </c>
      <c r="L53" s="77">
        <v>0</v>
      </c>
      <c r="M53" s="84">
        <f t="shared" si="7"/>
        <v>0</v>
      </c>
      <c r="N53" s="78">
        <f t="shared" si="8"/>
        <v>0</v>
      </c>
      <c r="O53" s="63">
        <v>0</v>
      </c>
    </row>
    <row r="54" spans="1:15" ht="11.1" customHeight="1">
      <c r="A54" s="50" t="s">
        <v>59</v>
      </c>
      <c r="B54" s="51" t="s">
        <v>20</v>
      </c>
      <c r="C54" s="82">
        <f t="shared" ref="C54:I54" si="10">C55+C56</f>
        <v>0</v>
      </c>
      <c r="D54" s="82">
        <f t="shared" si="10"/>
        <v>0</v>
      </c>
      <c r="E54" s="82">
        <f t="shared" si="10"/>
        <v>3600</v>
      </c>
      <c r="F54" s="82">
        <f t="shared" si="10"/>
        <v>2634</v>
      </c>
      <c r="G54" s="82">
        <f t="shared" si="10"/>
        <v>0</v>
      </c>
      <c r="H54" s="82">
        <f t="shared" si="10"/>
        <v>0</v>
      </c>
      <c r="I54" s="82">
        <f t="shared" si="10"/>
        <v>2200</v>
      </c>
      <c r="J54" s="82">
        <f>J55+J56</f>
        <v>1352</v>
      </c>
      <c r="K54" s="82">
        <f>K55+K56</f>
        <v>0</v>
      </c>
      <c r="L54" s="82">
        <f>L55+L56</f>
        <v>0</v>
      </c>
      <c r="M54" s="82">
        <f>M55+M56</f>
        <v>5800</v>
      </c>
      <c r="N54" s="82">
        <f>N55+N56</f>
        <v>3986</v>
      </c>
      <c r="O54" s="65">
        <f>N54/M54</f>
        <v>0.68724137931034479</v>
      </c>
    </row>
    <row r="55" spans="1:15" ht="22.5">
      <c r="A55" s="74" t="s">
        <v>60</v>
      </c>
      <c r="B55" s="44" t="s">
        <v>21</v>
      </c>
      <c r="C55" s="85">
        <v>0</v>
      </c>
      <c r="D55" s="85">
        <v>0</v>
      </c>
      <c r="E55" s="85">
        <v>1200</v>
      </c>
      <c r="F55" s="85">
        <v>626</v>
      </c>
      <c r="G55" s="85">
        <v>0</v>
      </c>
      <c r="H55" s="85">
        <v>0</v>
      </c>
      <c r="I55" s="77">
        <v>1500</v>
      </c>
      <c r="J55" s="83">
        <v>671</v>
      </c>
      <c r="K55" s="83">
        <v>0</v>
      </c>
      <c r="L55" s="83">
        <v>0</v>
      </c>
      <c r="M55" s="84">
        <f t="shared" si="7"/>
        <v>2700</v>
      </c>
      <c r="N55" s="78">
        <f>D55+F55+H55+J55+L55</f>
        <v>1297</v>
      </c>
      <c r="O55" s="63">
        <f>N55/M55</f>
        <v>0.48037037037037039</v>
      </c>
    </row>
    <row r="56" spans="1:15" ht="22.5">
      <c r="A56" s="74" t="s">
        <v>61</v>
      </c>
      <c r="B56" s="44" t="s">
        <v>22</v>
      </c>
      <c r="C56" s="85">
        <v>0</v>
      </c>
      <c r="D56" s="85">
        <v>0</v>
      </c>
      <c r="E56" s="85">
        <v>2400</v>
      </c>
      <c r="F56" s="85">
        <v>2008</v>
      </c>
      <c r="G56" s="85">
        <v>0</v>
      </c>
      <c r="H56" s="85">
        <v>0</v>
      </c>
      <c r="I56" s="77">
        <v>700</v>
      </c>
      <c r="J56" s="77">
        <v>681</v>
      </c>
      <c r="K56" s="77">
        <v>0</v>
      </c>
      <c r="L56" s="77">
        <v>0</v>
      </c>
      <c r="M56" s="84">
        <f t="shared" si="7"/>
        <v>3100</v>
      </c>
      <c r="N56" s="78">
        <f>D56+F56+H56+J56+L56</f>
        <v>2689</v>
      </c>
      <c r="O56" s="63">
        <f>N56/M56</f>
        <v>0.86741935483870969</v>
      </c>
    </row>
    <row r="57" spans="1:15" ht="11.1" customHeight="1">
      <c r="A57" s="39" t="s">
        <v>87</v>
      </c>
      <c r="B57" s="25"/>
      <c r="C57" s="86"/>
      <c r="D57" s="86"/>
      <c r="E57" s="86"/>
      <c r="F57" s="86"/>
      <c r="G57" s="86"/>
      <c r="H57" s="86"/>
      <c r="I57" s="77"/>
      <c r="J57" s="77"/>
      <c r="K57" s="77"/>
      <c r="L57" s="77"/>
      <c r="M57" s="77"/>
      <c r="N57" s="78"/>
      <c r="O57" s="63"/>
    </row>
    <row r="58" spans="1:15" ht="11.1" customHeight="1">
      <c r="A58" s="32" t="s">
        <v>62</v>
      </c>
      <c r="B58" s="25"/>
      <c r="C58" s="86"/>
      <c r="D58" s="86"/>
      <c r="E58" s="86"/>
      <c r="F58" s="86"/>
      <c r="G58" s="86"/>
      <c r="H58" s="86"/>
      <c r="I58" s="77">
        <f>I59+I60+I61</f>
        <v>680</v>
      </c>
      <c r="J58" s="77">
        <f>J59+J60+J61</f>
        <v>268</v>
      </c>
      <c r="K58" s="77"/>
      <c r="L58" s="77"/>
      <c r="M58" s="77">
        <f>M59+M60+M61</f>
        <v>680</v>
      </c>
      <c r="N58" s="78">
        <f>D58+F58+H58+J58+L58</f>
        <v>268</v>
      </c>
      <c r="O58" s="63">
        <f>N58/M58</f>
        <v>0.39411764705882352</v>
      </c>
    </row>
    <row r="59" spans="1:15" ht="11.1" customHeight="1">
      <c r="A59" s="32" t="s">
        <v>63</v>
      </c>
      <c r="B59" s="25" t="s">
        <v>23</v>
      </c>
      <c r="C59" s="86"/>
      <c r="D59" s="86"/>
      <c r="E59" s="86"/>
      <c r="F59" s="86"/>
      <c r="G59" s="86"/>
      <c r="H59" s="86"/>
      <c r="I59" s="77"/>
      <c r="J59" s="77"/>
      <c r="K59" s="77"/>
      <c r="L59" s="77"/>
      <c r="M59" s="84">
        <f>C59+E59+G59+I59</f>
        <v>0</v>
      </c>
      <c r="N59" s="78">
        <f>D59+F59+H59+J59+L59</f>
        <v>0</v>
      </c>
      <c r="O59" s="63"/>
    </row>
    <row r="60" spans="1:15" ht="11.1" customHeight="1">
      <c r="A60" s="32" t="s">
        <v>64</v>
      </c>
      <c r="B60" s="25" t="s">
        <v>66</v>
      </c>
      <c r="C60" s="86"/>
      <c r="D60" s="86"/>
      <c r="E60" s="86"/>
      <c r="F60" s="86"/>
      <c r="G60" s="86"/>
      <c r="H60" s="86"/>
      <c r="I60" s="77"/>
      <c r="J60" s="77"/>
      <c r="K60" s="77"/>
      <c r="L60" s="77"/>
      <c r="M60" s="84">
        <f>C60+E60+G60+I60</f>
        <v>0</v>
      </c>
      <c r="N60" s="78">
        <f>D60+F60+H60+J60+L60</f>
        <v>0</v>
      </c>
      <c r="O60" s="63"/>
    </row>
    <row r="61" spans="1:15" ht="11.1" customHeight="1">
      <c r="A61" s="32" t="s">
        <v>65</v>
      </c>
      <c r="B61" s="25" t="s">
        <v>115</v>
      </c>
      <c r="C61" s="86"/>
      <c r="D61" s="86"/>
      <c r="E61" s="86"/>
      <c r="F61" s="86"/>
      <c r="G61" s="86"/>
      <c r="H61" s="86"/>
      <c r="I61" s="77">
        <v>680</v>
      </c>
      <c r="J61" s="77">
        <v>268</v>
      </c>
      <c r="K61" s="77"/>
      <c r="L61" s="77"/>
      <c r="M61" s="84">
        <f>C61+E61+G61+I61</f>
        <v>680</v>
      </c>
      <c r="N61" s="78">
        <f>D61+F61+H61+J61+L61</f>
        <v>268</v>
      </c>
      <c r="O61" s="63">
        <f>N61/M61</f>
        <v>0.39411764705882352</v>
      </c>
    </row>
    <row r="62" spans="1:15" ht="11.1" customHeight="1">
      <c r="A62" s="32" t="s">
        <v>75</v>
      </c>
      <c r="B62" s="27"/>
      <c r="C62" s="87"/>
      <c r="D62" s="87"/>
      <c r="E62" s="87"/>
      <c r="F62" s="87"/>
      <c r="G62" s="87"/>
      <c r="H62" s="87"/>
      <c r="I62" s="77"/>
      <c r="J62" s="77"/>
      <c r="K62" s="77"/>
      <c r="L62" s="77"/>
      <c r="M62" s="77"/>
      <c r="N62" s="77"/>
      <c r="O62" s="63"/>
    </row>
    <row r="63" spans="1:15" ht="11.1" customHeight="1">
      <c r="A63" s="39" t="s">
        <v>76</v>
      </c>
      <c r="B63" s="23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63"/>
    </row>
    <row r="64" spans="1:15" ht="11.1" customHeight="1">
      <c r="A64" s="32" t="s">
        <v>77</v>
      </c>
      <c r="B64" s="26"/>
      <c r="C64" s="88"/>
      <c r="D64" s="88"/>
      <c r="E64" s="88"/>
      <c r="F64" s="88"/>
      <c r="G64" s="88"/>
      <c r="H64" s="88"/>
      <c r="I64" s="77"/>
      <c r="J64" s="77"/>
      <c r="K64" s="77"/>
      <c r="L64" s="77"/>
      <c r="M64" s="77"/>
      <c r="N64" s="77"/>
      <c r="O64" s="63"/>
    </row>
    <row r="65" spans="1:15" ht="11.25" customHeight="1" thickBot="1">
      <c r="A65" s="32" t="s">
        <v>78</v>
      </c>
      <c r="B65" s="27"/>
      <c r="C65" s="87"/>
      <c r="D65" s="87"/>
      <c r="E65" s="87"/>
      <c r="F65" s="87"/>
      <c r="G65" s="87"/>
      <c r="H65" s="87"/>
      <c r="I65" s="77"/>
      <c r="J65" s="77"/>
      <c r="K65" s="89"/>
      <c r="L65" s="89"/>
      <c r="M65" s="89"/>
      <c r="N65" s="89"/>
      <c r="O65" s="66"/>
    </row>
    <row r="66" spans="1:15" ht="15" customHeight="1" thickBot="1">
      <c r="A66" s="28" t="s">
        <v>67</v>
      </c>
      <c r="B66" s="19" t="s">
        <v>68</v>
      </c>
      <c r="C66" s="90">
        <f t="shared" ref="C66:H66" si="11">C27</f>
        <v>43200</v>
      </c>
      <c r="D66" s="90">
        <f t="shared" si="11"/>
        <v>40631</v>
      </c>
      <c r="E66" s="90">
        <f t="shared" si="11"/>
        <v>438600</v>
      </c>
      <c r="F66" s="90">
        <f t="shared" si="11"/>
        <v>384208</v>
      </c>
      <c r="G66" s="90">
        <f t="shared" si="11"/>
        <v>82500</v>
      </c>
      <c r="H66" s="90">
        <f t="shared" si="11"/>
        <v>70126</v>
      </c>
      <c r="I66" s="90">
        <f t="shared" ref="I66:N66" si="12">I27</f>
        <v>512000</v>
      </c>
      <c r="J66" s="90">
        <f t="shared" si="12"/>
        <v>508630</v>
      </c>
      <c r="K66" s="90">
        <f t="shared" si="12"/>
        <v>13000</v>
      </c>
      <c r="L66" s="90">
        <f t="shared" si="12"/>
        <v>10906</v>
      </c>
      <c r="M66" s="90">
        <f t="shared" si="12"/>
        <v>1089300</v>
      </c>
      <c r="N66" s="90">
        <f t="shared" si="12"/>
        <v>1014501</v>
      </c>
      <c r="O66" s="67">
        <f>N66/M66</f>
        <v>0.93133296612503447</v>
      </c>
    </row>
    <row r="67" spans="1:15" ht="16.5" customHeight="1" thickBot="1">
      <c r="A67" s="38" t="s">
        <v>69</v>
      </c>
      <c r="B67" s="29"/>
      <c r="C67" s="58"/>
      <c r="D67" s="58"/>
      <c r="E67" s="58"/>
      <c r="F67" s="58"/>
      <c r="G67" s="58"/>
      <c r="H67" s="58"/>
      <c r="I67" s="56"/>
      <c r="J67" s="56"/>
      <c r="K67" s="57"/>
      <c r="L67" s="57"/>
      <c r="M67" s="57"/>
      <c r="N67" s="57"/>
      <c r="O67" s="68"/>
    </row>
    <row r="68" spans="1:15" ht="13.5" customHeight="1" thickBot="1">
      <c r="A68" s="37" t="s">
        <v>79</v>
      </c>
      <c r="B68" s="30"/>
      <c r="C68" s="59">
        <f>SUM(C66/M66)</f>
        <v>3.9658496282015974E-2</v>
      </c>
      <c r="D68" s="70">
        <f>D66/N66</f>
        <v>4.0050231591688919E-2</v>
      </c>
      <c r="E68" s="59">
        <f>SUM(E66/M66)</f>
        <v>0.40264389975213438</v>
      </c>
      <c r="F68" s="70">
        <f>F66/N66</f>
        <v>0.37871623586373993</v>
      </c>
      <c r="G68" s="59">
        <f>SUM(G66/M66)</f>
        <v>7.5736711649683278E-2</v>
      </c>
      <c r="H68" s="71">
        <f>H66/N66</f>
        <v>6.9123638123570114E-2</v>
      </c>
      <c r="I68" s="59">
        <f>SUM(I66/M66)</f>
        <v>0.47002662260167077</v>
      </c>
      <c r="J68" s="59">
        <f>J66/N66</f>
        <v>0.50135978180405938</v>
      </c>
      <c r="K68" s="59">
        <f>SUM(K66/M66)</f>
        <v>1.1934269714495547E-2</v>
      </c>
      <c r="L68" s="60">
        <f>L66/N66</f>
        <v>1.0750112616941728E-2</v>
      </c>
      <c r="M68" s="60">
        <f>C68+E68+G68+I68+K68</f>
        <v>1</v>
      </c>
      <c r="N68" s="60">
        <f>D68+F68+H68+J68+L68</f>
        <v>1</v>
      </c>
      <c r="O68" s="69"/>
    </row>
    <row r="69" spans="1:15" ht="11.1" customHeight="1"/>
    <row r="70" spans="1:15" ht="11.1" customHeight="1"/>
    <row r="71" spans="1:15" ht="11.1" customHeight="1">
      <c r="A71" s="7" t="s">
        <v>117</v>
      </c>
      <c r="I71" s="1" t="s">
        <v>70</v>
      </c>
    </row>
    <row r="72" spans="1:15" ht="11.1" customHeight="1">
      <c r="A72" s="75" t="s">
        <v>118</v>
      </c>
      <c r="B72" s="40"/>
      <c r="C72" s="40"/>
      <c r="D72" s="40"/>
      <c r="E72" s="40"/>
      <c r="F72" s="40"/>
      <c r="G72" s="40"/>
      <c r="H72" s="40"/>
      <c r="I72" s="75" t="s">
        <v>119</v>
      </c>
    </row>
    <row r="73" spans="1:15" ht="11.1" customHeight="1">
      <c r="A73" s="8"/>
    </row>
  </sheetData>
  <mergeCells count="10">
    <mergeCell ref="N1:O1"/>
    <mergeCell ref="A2:O2"/>
    <mergeCell ref="A3:O3"/>
    <mergeCell ref="N5:N8"/>
    <mergeCell ref="C5:D5"/>
    <mergeCell ref="E5:F5"/>
    <mergeCell ref="G5:H5"/>
    <mergeCell ref="I5:L5"/>
    <mergeCell ref="M5:M8"/>
    <mergeCell ref="O5:O8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 СБ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D.hristova</dc:creator>
  <cp:lastModifiedBy>m.vasileva</cp:lastModifiedBy>
  <cp:lastPrinted>2021-06-09T08:46:03Z</cp:lastPrinted>
  <dcterms:created xsi:type="dcterms:W3CDTF">2018-01-16T10:58:23Z</dcterms:created>
  <dcterms:modified xsi:type="dcterms:W3CDTF">2021-07-19T11:28:59Z</dcterms:modified>
</cp:coreProperties>
</file>