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stoichkova\Desktop\"/>
    </mc:Choice>
  </mc:AlternateContent>
  <bookViews>
    <workbookView xWindow="0" yWindow="0" windowWidth="20490" windowHeight="6000"/>
  </bookViews>
  <sheets>
    <sheet name="2022" sheetId="6" r:id="rId1"/>
  </sheets>
  <definedNames>
    <definedName name="_xlnm.Print_Area" localSheetId="0">'2022'!$A$1:$H$83</definedName>
  </definedNames>
  <calcPr calcId="162913"/>
</workbook>
</file>

<file path=xl/calcChain.xml><?xml version="1.0" encoding="utf-8"?>
<calcChain xmlns="http://schemas.openxmlformats.org/spreadsheetml/2006/main">
  <c r="G17" i="6" l="1"/>
  <c r="G12" i="6"/>
  <c r="H17" i="6"/>
  <c r="F37" i="6"/>
  <c r="F38" i="6"/>
  <c r="F55" i="6"/>
  <c r="F54" i="6"/>
  <c r="F53" i="6"/>
  <c r="E37" i="6"/>
  <c r="C37" i="6"/>
  <c r="F13" i="6"/>
  <c r="D17" i="6" l="1"/>
  <c r="D12" i="6" s="1"/>
  <c r="G69" i="6" l="1"/>
  <c r="F69" i="6"/>
  <c r="H69" i="6" s="1"/>
  <c r="H67" i="6"/>
  <c r="E67" i="6"/>
  <c r="H66" i="6"/>
  <c r="G66" i="6"/>
  <c r="F66" i="6"/>
  <c r="E66" i="6"/>
  <c r="D66" i="6"/>
  <c r="C66" i="6"/>
  <c r="H65" i="6"/>
  <c r="E65" i="6"/>
  <c r="H64" i="6"/>
  <c r="G64" i="6"/>
  <c r="F64" i="6"/>
  <c r="E64" i="6"/>
  <c r="D64" i="6"/>
  <c r="C64" i="6"/>
  <c r="H63" i="6"/>
  <c r="E63" i="6"/>
  <c r="H62" i="6"/>
  <c r="E62" i="6"/>
  <c r="E61" i="6" s="1"/>
  <c r="G61" i="6"/>
  <c r="F61" i="6"/>
  <c r="H61" i="6" s="1"/>
  <c r="D61" i="6"/>
  <c r="C61" i="6"/>
  <c r="H60" i="6"/>
  <c r="E60" i="6"/>
  <c r="H59" i="6"/>
  <c r="E59" i="6"/>
  <c r="H58" i="6"/>
  <c r="E58" i="6"/>
  <c r="H57" i="6"/>
  <c r="E57" i="6"/>
  <c r="H56" i="6"/>
  <c r="E56" i="6"/>
  <c r="H55" i="6"/>
  <c r="E55" i="6"/>
  <c r="H54" i="6"/>
  <c r="E54" i="6"/>
  <c r="H53" i="6"/>
  <c r="E53" i="6"/>
  <c r="H52" i="6"/>
  <c r="E52" i="6"/>
  <c r="H51" i="6"/>
  <c r="E51" i="6"/>
  <c r="H50" i="6"/>
  <c r="E50" i="6"/>
  <c r="H49" i="6"/>
  <c r="E49" i="6"/>
  <c r="G48" i="6"/>
  <c r="G36" i="6" s="1"/>
  <c r="F48" i="6"/>
  <c r="D48" i="6"/>
  <c r="C48" i="6"/>
  <c r="H47" i="6"/>
  <c r="E47" i="6"/>
  <c r="H46" i="6"/>
  <c r="E46" i="6"/>
  <c r="H45" i="6"/>
  <c r="H44" i="6"/>
  <c r="E44" i="6"/>
  <c r="G43" i="6"/>
  <c r="F43" i="6"/>
  <c r="C43" i="6"/>
  <c r="H42" i="6"/>
  <c r="E42" i="6"/>
  <c r="H41" i="6"/>
  <c r="E41" i="6"/>
  <c r="H40" i="6"/>
  <c r="E40" i="6"/>
  <c r="H39" i="6"/>
  <c r="E39" i="6"/>
  <c r="G38" i="6"/>
  <c r="H38" i="6"/>
  <c r="D38" i="6"/>
  <c r="C38" i="6"/>
  <c r="E38" i="6" s="1"/>
  <c r="H37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E17" i="6"/>
  <c r="H16" i="6"/>
  <c r="E16" i="6"/>
  <c r="H15" i="6"/>
  <c r="E15" i="6"/>
  <c r="H14" i="6"/>
  <c r="E14" i="6"/>
  <c r="E13" i="6"/>
  <c r="C12" i="6"/>
  <c r="D11" i="6"/>
  <c r="C11" i="6"/>
  <c r="F36" i="6" l="1"/>
  <c r="H36" i="6" s="1"/>
  <c r="E43" i="6"/>
  <c r="G77" i="6"/>
  <c r="G34" i="6"/>
  <c r="H48" i="6"/>
  <c r="C36" i="6"/>
  <c r="C34" i="6" s="1"/>
  <c r="C77" i="6" s="1"/>
  <c r="E77" i="6" s="1"/>
  <c r="D79" i="6" s="1"/>
  <c r="E48" i="6"/>
  <c r="D36" i="6"/>
  <c r="D34" i="6" s="1"/>
  <c r="D77" i="6" s="1"/>
  <c r="E36" i="6"/>
  <c r="E12" i="6"/>
  <c r="E11" i="6" s="1"/>
  <c r="H43" i="6"/>
  <c r="F77" i="6" l="1"/>
  <c r="F34" i="6"/>
  <c r="H34" i="6" s="1"/>
  <c r="E34" i="6"/>
  <c r="C79" i="6"/>
  <c r="E79" i="6" s="1"/>
  <c r="G11" i="6"/>
  <c r="H77" i="6"/>
  <c r="G79" i="6" s="1"/>
  <c r="F79" i="6" l="1"/>
  <c r="H79" i="6" s="1"/>
  <c r="H13" i="6"/>
  <c r="F12" i="6"/>
  <c r="H12" i="6" l="1"/>
  <c r="F11" i="6"/>
  <c r="H11" i="6" s="1"/>
</calcChain>
</file>

<file path=xl/sharedStrings.xml><?xml version="1.0" encoding="utf-8"?>
<sst xmlns="http://schemas.openxmlformats.org/spreadsheetml/2006/main" count="152" uniqueCount="138">
  <si>
    <t>61-09</t>
  </si>
  <si>
    <t>24-04</t>
  </si>
  <si>
    <t>2.1. ДДС -20% (-)</t>
  </si>
  <si>
    <t>ОБЩО РАЗХОДИ</t>
  </si>
  <si>
    <t>01-01</t>
  </si>
  <si>
    <t>02-00</t>
  </si>
  <si>
    <t>05-00</t>
  </si>
  <si>
    <t>05-51</t>
  </si>
  <si>
    <t>05-60</t>
  </si>
  <si>
    <t>05-80</t>
  </si>
  <si>
    <t>10-00</t>
  </si>
  <si>
    <t>10-11</t>
  </si>
  <si>
    <t>10-13</t>
  </si>
  <si>
    <t>10-15</t>
  </si>
  <si>
    <t>10-16</t>
  </si>
  <si>
    <t>10-20</t>
  </si>
  <si>
    <t>10-30</t>
  </si>
  <si>
    <t>10-51</t>
  </si>
  <si>
    <t>10-62</t>
  </si>
  <si>
    <t>10-92</t>
  </si>
  <si>
    <t>19-00</t>
  </si>
  <si>
    <t>19-01</t>
  </si>
  <si>
    <t>19-81</t>
  </si>
  <si>
    <t>51-00</t>
  </si>
  <si>
    <t>/ в лева /</t>
  </si>
  <si>
    <t>ВИД  ПРИХОДИ И РАЗХОДИ</t>
  </si>
  <si>
    <t>§§</t>
  </si>
  <si>
    <t xml:space="preserve">за дейност </t>
  </si>
  <si>
    <t>за стоп. дейност</t>
  </si>
  <si>
    <t xml:space="preserve">финан. пряко от </t>
  </si>
  <si>
    <t>собствени</t>
  </si>
  <si>
    <t>общ. бюджет</t>
  </si>
  <si>
    <t>прходи</t>
  </si>
  <si>
    <t>ОБЩО ПРИХОДИ</t>
  </si>
  <si>
    <t xml:space="preserve">А. ПРИХОДИ ОТ ДЕЙНОСТТА - ОБЩО </t>
  </si>
  <si>
    <t xml:space="preserve"> </t>
  </si>
  <si>
    <t>2. Приходи и доходи от собственост</t>
  </si>
  <si>
    <t>37-01</t>
  </si>
  <si>
    <t xml:space="preserve">3. Преходен остатък </t>
  </si>
  <si>
    <t>1. Запл.за перс., нает по тр. и сл. прав.</t>
  </si>
  <si>
    <t>2. Др. възнагр. и плащ. за персонал.</t>
  </si>
  <si>
    <t>2.1. За персонала по извънтрудови правоотношения</t>
  </si>
  <si>
    <t>2.2. Изплатени суми СБКО</t>
  </si>
  <si>
    <t>2.3. Обезщетения с х-р на възнаграждения</t>
  </si>
  <si>
    <t>2.4. Други плащания и възнаграждения</t>
  </si>
  <si>
    <t>3.1. Осигур.вноски от работод. за ДОО</t>
  </si>
  <si>
    <t>3.3. Здравно осигур. вноски от работод.</t>
  </si>
  <si>
    <t>3.4. Вноски за допълн. задълж.осигур.</t>
  </si>
  <si>
    <t>4. Издръжка</t>
  </si>
  <si>
    <t>4.1. Храна</t>
  </si>
  <si>
    <t>4.2. Пост. инвент. и облекло</t>
  </si>
  <si>
    <t>4.3 Материали</t>
  </si>
  <si>
    <t>4.4. Вода,горива и енергия</t>
  </si>
  <si>
    <t>4.5 Разходи за външни услуги</t>
  </si>
  <si>
    <t>4.6. Текущ ремонт</t>
  </si>
  <si>
    <t>4.7. Командировки в страната</t>
  </si>
  <si>
    <t>4.8. Разходи за застраховки</t>
  </si>
  <si>
    <t>4.9. Глоби, неуст. нак.лих.и съд. обезщ.</t>
  </si>
  <si>
    <t>5. Платени данъци, такси и админ.санкции</t>
  </si>
  <si>
    <t>5.1. Платени държ.данъци,такси, нак.лихви</t>
  </si>
  <si>
    <t>5.2. Платени общ.данъци,такси, нак.лихви</t>
  </si>
  <si>
    <t>В.КАПИТАЛОВИ РАЗХОДИ</t>
  </si>
  <si>
    <t>1. Основен ремонт на ДМА</t>
  </si>
  <si>
    <t>2. Придобиване на ДМА</t>
  </si>
  <si>
    <t>3. Други</t>
  </si>
  <si>
    <t>52-01</t>
  </si>
  <si>
    <t>ВСИЧКО РАЗХОДИ</t>
  </si>
  <si>
    <t>Х</t>
  </si>
  <si>
    <t>1. В сума</t>
  </si>
  <si>
    <t>05-52</t>
  </si>
  <si>
    <t xml:space="preserve">Общо за </t>
  </si>
  <si>
    <t>предприятието</t>
  </si>
  <si>
    <t>4. Приходи по ЗУО</t>
  </si>
  <si>
    <t xml:space="preserve">I Преки текущи разходи </t>
  </si>
  <si>
    <t>3.2. Осиг. вн. от работод. за УПФ</t>
  </si>
  <si>
    <t>Г. ФИНАНСОВИ РАЗХОДИ</t>
  </si>
  <si>
    <t>Д. РАЗХОДИ ЗА ДАНЪЦИ</t>
  </si>
  <si>
    <t>Е. НЕТНА ПЕЧАЛБА</t>
  </si>
  <si>
    <t>Ж. БЮДЖЕТЕН КРЕДИТ</t>
  </si>
  <si>
    <t>2. В % от приходите</t>
  </si>
  <si>
    <r>
      <t>1. За дейности, финансирани пряко от общински бюджет /</t>
    </r>
    <r>
      <rPr>
        <i/>
        <u/>
        <sz val="8"/>
        <rFont val="Arial"/>
        <family val="2"/>
        <charset val="204"/>
      </rPr>
      <t>вътрешен касов трансфер</t>
    </r>
    <r>
      <rPr>
        <sz val="8"/>
        <rFont val="Arial"/>
        <family val="2"/>
        <charset val="204"/>
      </rPr>
      <t>/</t>
    </r>
  </si>
  <si>
    <t xml:space="preserve"> 02-02</t>
  </si>
  <si>
    <t xml:space="preserve"> 02-05</t>
  </si>
  <si>
    <t>Б. ТЕКУЩИ РАЗХОДИ ПО ДЕЙНОСТТА ОБЩО</t>
  </si>
  <si>
    <t xml:space="preserve"> 02-08</t>
  </si>
  <si>
    <t xml:space="preserve"> 02-09</t>
  </si>
  <si>
    <t>3. Задълж.осигур.вноски от работодател</t>
  </si>
  <si>
    <t>II. Разпределяеми разходи от управл.на предприятието</t>
  </si>
  <si>
    <t>приходи</t>
  </si>
  <si>
    <t>4.8.Командировки в чужбина</t>
  </si>
  <si>
    <t>10-52</t>
  </si>
  <si>
    <t>От собствени приходи, заделени за КРИ</t>
  </si>
  <si>
    <t>24-05</t>
  </si>
  <si>
    <t>24-06</t>
  </si>
  <si>
    <t>2.7.Други неданъчни приходи</t>
  </si>
  <si>
    <t>36-19</t>
  </si>
  <si>
    <t>2.2.Нетни приходи от прод. на стоки и услуги-реализирани</t>
  </si>
  <si>
    <t>2.2.Нетни приходи от прод. на стоки и услуги-преведени в Община</t>
  </si>
  <si>
    <t>2.3.Приходи от наем на имущество-реализирани</t>
  </si>
  <si>
    <t>2.3.Приходи от наем на имущество-преведени в Общината</t>
  </si>
  <si>
    <t>2.4.Приходи от наем на земя-реализирани</t>
  </si>
  <si>
    <t>2.4.Приходи от наем на земя-преведени в Общината</t>
  </si>
  <si>
    <t>2.5.</t>
  </si>
  <si>
    <t>2.6.</t>
  </si>
  <si>
    <t>ОП "ТУРИЗЪМ,ПУБЛИЧНИ ПРОЯВИ И АТРАКЦИИ"</t>
  </si>
  <si>
    <t>Д-ст 865 Други дейности по туризма</t>
  </si>
  <si>
    <t>36-11</t>
  </si>
  <si>
    <t>2.8.Получени  застрахователни обезщетения за ДМА</t>
  </si>
  <si>
    <t>2.9.Текущи помощи и дарения от страната</t>
  </si>
  <si>
    <t>45-01</t>
  </si>
  <si>
    <t>95-05</t>
  </si>
  <si>
    <t>2.10.Депозити и средства по сметки - нето (+/-)</t>
  </si>
  <si>
    <t>24-00</t>
  </si>
  <si>
    <t>10-12</t>
  </si>
  <si>
    <t>4.2.Медикаменти</t>
  </si>
  <si>
    <t>10-14</t>
  </si>
  <si>
    <t>4.3.Постелен инвентар и облекло</t>
  </si>
  <si>
    <t>Гл.счетоводител:</t>
  </si>
  <si>
    <t xml:space="preserve">                    /Тинка Стоичкова/</t>
  </si>
  <si>
    <t>Директор:</t>
  </si>
  <si>
    <t xml:space="preserve">          /Миглена Маринова/</t>
  </si>
  <si>
    <t>Приложение № 21</t>
  </si>
  <si>
    <t>6.Разходи за членски внос</t>
  </si>
  <si>
    <t>6.1.Членски внос</t>
  </si>
  <si>
    <t>46-00</t>
  </si>
  <si>
    <t>7.1.Разходи за лихви</t>
  </si>
  <si>
    <t>7.Други разходи за лихви</t>
  </si>
  <si>
    <t>29-91</t>
  </si>
  <si>
    <t>61-05</t>
  </si>
  <si>
    <t>62-02</t>
  </si>
  <si>
    <t>76-00</t>
  </si>
  <si>
    <t>1.1. Трансфери МТСП осиг.заетост</t>
  </si>
  <si>
    <t>1.2. Предоставени трансфери</t>
  </si>
  <si>
    <t>1.3. Времени безл.заеми м/у бюдж.с/ки</t>
  </si>
  <si>
    <t xml:space="preserve">     ИЗПЪЛНЕНИЕ КЪМ 31.12.2022 г.</t>
  </si>
  <si>
    <t xml:space="preserve">                                         ПЛАН - СМЕТКА ЗА 2022 г.</t>
  </si>
  <si>
    <t>Изпълнение към 
31.12.2022 г.</t>
  </si>
  <si>
    <t>Изпълнение към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</si>
</sst>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b/>
      <sz val="7"/>
      <name val="Arial"/>
      <family val="2"/>
      <charset val="204"/>
    </font>
    <font>
      <b/>
      <i/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4" fontId="3" fillId="0" borderId="0" xfId="0" applyNumberFormat="1" applyFont="1"/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1" fillId="0" borderId="1" xfId="0" applyNumberFormat="1" applyFont="1" applyBorder="1" applyAlignment="1"/>
    <xf numFmtId="4" fontId="1" fillId="0" borderId="14" xfId="0" applyNumberFormat="1" applyFont="1" applyBorder="1" applyAlignment="1"/>
    <xf numFmtId="10" fontId="1" fillId="0" borderId="14" xfId="0" applyNumberFormat="1" applyFont="1" applyBorder="1" applyAlignment="1"/>
    <xf numFmtId="0" fontId="1" fillId="0" borderId="0" xfId="0" applyFont="1" applyAlignment="1"/>
    <xf numFmtId="4" fontId="1" fillId="0" borderId="2" xfId="0" applyNumberFormat="1" applyFont="1" applyBorder="1" applyAlignment="1"/>
    <xf numFmtId="0" fontId="9" fillId="0" borderId="0" xfId="0" applyFont="1"/>
    <xf numFmtId="0" fontId="4" fillId="0" borderId="0" xfId="0" applyFont="1" applyFill="1" applyBorder="1" applyAlignment="1">
      <alignment horizontal="center"/>
    </xf>
    <xf numFmtId="4" fontId="1" fillId="0" borderId="17" xfId="0" applyNumberFormat="1" applyFont="1" applyBorder="1" applyAlignment="1"/>
    <xf numFmtId="0" fontId="4" fillId="0" borderId="18" xfId="0" applyFont="1" applyFill="1" applyBorder="1" applyAlignment="1">
      <alignment horizontal="center"/>
    </xf>
    <xf numFmtId="4" fontId="8" fillId="2" borderId="1" xfId="0" applyNumberFormat="1" applyFont="1" applyFill="1" applyBorder="1" applyAlignment="1"/>
    <xf numFmtId="49" fontId="2" fillId="0" borderId="4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/>
    <xf numFmtId="0" fontId="2" fillId="0" borderId="1" xfId="0" applyFont="1" applyBorder="1" applyAlignment="1"/>
    <xf numFmtId="4" fontId="1" fillId="0" borderId="1" xfId="0" applyNumberFormat="1" applyFont="1" applyFill="1" applyBorder="1" applyAlignment="1"/>
    <xf numFmtId="4" fontId="2" fillId="0" borderId="1" xfId="0" applyNumberFormat="1" applyFont="1" applyBorder="1" applyAlignment="1"/>
    <xf numFmtId="4" fontId="2" fillId="0" borderId="1" xfId="0" applyNumberFormat="1" applyFont="1" applyFill="1" applyBorder="1" applyAlignment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" fillId="0" borderId="19" xfId="0" applyFont="1" applyBorder="1"/>
    <xf numFmtId="0" fontId="1" fillId="0" borderId="18" xfId="0" applyFont="1" applyBorder="1"/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4" fontId="12" fillId="0" borderId="0" xfId="0" applyNumberFormat="1" applyFont="1"/>
    <xf numFmtId="0" fontId="3" fillId="0" borderId="0" xfId="0" applyFont="1" applyFill="1"/>
    <xf numFmtId="4" fontId="3" fillId="0" borderId="0" xfId="0" applyNumberFormat="1" applyFont="1" applyFill="1"/>
    <xf numFmtId="49" fontId="2" fillId="0" borderId="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64" zoomScale="120" zoomScaleNormal="120" zoomScaleSheetLayoutView="100" workbookViewId="0">
      <selection activeCell="J49" sqref="J49"/>
    </sheetView>
  </sheetViews>
  <sheetFormatPr defaultColWidth="11.5703125" defaultRowHeight="11.25" x14ac:dyDescent="0.2"/>
  <cols>
    <col min="1" max="1" width="30.28515625" style="2" customWidth="1"/>
    <col min="2" max="2" width="5.140625" style="2" customWidth="1"/>
    <col min="3" max="3" width="11.5703125" style="2" customWidth="1"/>
    <col min="4" max="4" width="11" style="2" customWidth="1"/>
    <col min="5" max="5" width="10.5703125" style="2" customWidth="1"/>
    <col min="6" max="8" width="11.140625" style="2" customWidth="1"/>
    <col min="9" max="9" width="8.5703125" style="2" customWidth="1"/>
    <col min="10" max="257" width="11.5703125" style="2"/>
    <col min="258" max="258" width="38.7109375" style="2" customWidth="1"/>
    <col min="259" max="259" width="7.28515625" style="2" customWidth="1"/>
    <col min="260" max="261" width="10.28515625" style="2" customWidth="1"/>
    <col min="262" max="262" width="10" style="2" customWidth="1"/>
    <col min="263" max="263" width="10.5703125" style="2" customWidth="1"/>
    <col min="264" max="513" width="11.5703125" style="2"/>
    <col min="514" max="514" width="38.7109375" style="2" customWidth="1"/>
    <col min="515" max="515" width="7.28515625" style="2" customWidth="1"/>
    <col min="516" max="517" width="10.28515625" style="2" customWidth="1"/>
    <col min="518" max="518" width="10" style="2" customWidth="1"/>
    <col min="519" max="519" width="10.5703125" style="2" customWidth="1"/>
    <col min="520" max="769" width="11.5703125" style="2"/>
    <col min="770" max="770" width="38.7109375" style="2" customWidth="1"/>
    <col min="771" max="771" width="7.28515625" style="2" customWidth="1"/>
    <col min="772" max="773" width="10.28515625" style="2" customWidth="1"/>
    <col min="774" max="774" width="10" style="2" customWidth="1"/>
    <col min="775" max="775" width="10.5703125" style="2" customWidth="1"/>
    <col min="776" max="1025" width="11.5703125" style="2"/>
    <col min="1026" max="1026" width="38.7109375" style="2" customWidth="1"/>
    <col min="1027" max="1027" width="7.28515625" style="2" customWidth="1"/>
    <col min="1028" max="1029" width="10.28515625" style="2" customWidth="1"/>
    <col min="1030" max="1030" width="10" style="2" customWidth="1"/>
    <col min="1031" max="1031" width="10.5703125" style="2" customWidth="1"/>
    <col min="1032" max="1281" width="11.5703125" style="2"/>
    <col min="1282" max="1282" width="38.7109375" style="2" customWidth="1"/>
    <col min="1283" max="1283" width="7.28515625" style="2" customWidth="1"/>
    <col min="1284" max="1285" width="10.28515625" style="2" customWidth="1"/>
    <col min="1286" max="1286" width="10" style="2" customWidth="1"/>
    <col min="1287" max="1287" width="10.5703125" style="2" customWidth="1"/>
    <col min="1288" max="1537" width="11.5703125" style="2"/>
    <col min="1538" max="1538" width="38.7109375" style="2" customWidth="1"/>
    <col min="1539" max="1539" width="7.28515625" style="2" customWidth="1"/>
    <col min="1540" max="1541" width="10.28515625" style="2" customWidth="1"/>
    <col min="1542" max="1542" width="10" style="2" customWidth="1"/>
    <col min="1543" max="1543" width="10.5703125" style="2" customWidth="1"/>
    <col min="1544" max="1793" width="11.5703125" style="2"/>
    <col min="1794" max="1794" width="38.7109375" style="2" customWidth="1"/>
    <col min="1795" max="1795" width="7.28515625" style="2" customWidth="1"/>
    <col min="1796" max="1797" width="10.28515625" style="2" customWidth="1"/>
    <col min="1798" max="1798" width="10" style="2" customWidth="1"/>
    <col min="1799" max="1799" width="10.5703125" style="2" customWidth="1"/>
    <col min="1800" max="2049" width="11.5703125" style="2"/>
    <col min="2050" max="2050" width="38.7109375" style="2" customWidth="1"/>
    <col min="2051" max="2051" width="7.28515625" style="2" customWidth="1"/>
    <col min="2052" max="2053" width="10.28515625" style="2" customWidth="1"/>
    <col min="2054" max="2054" width="10" style="2" customWidth="1"/>
    <col min="2055" max="2055" width="10.5703125" style="2" customWidth="1"/>
    <col min="2056" max="2305" width="11.5703125" style="2"/>
    <col min="2306" max="2306" width="38.7109375" style="2" customWidth="1"/>
    <col min="2307" max="2307" width="7.28515625" style="2" customWidth="1"/>
    <col min="2308" max="2309" width="10.28515625" style="2" customWidth="1"/>
    <col min="2310" max="2310" width="10" style="2" customWidth="1"/>
    <col min="2311" max="2311" width="10.5703125" style="2" customWidth="1"/>
    <col min="2312" max="2561" width="11.5703125" style="2"/>
    <col min="2562" max="2562" width="38.7109375" style="2" customWidth="1"/>
    <col min="2563" max="2563" width="7.28515625" style="2" customWidth="1"/>
    <col min="2564" max="2565" width="10.28515625" style="2" customWidth="1"/>
    <col min="2566" max="2566" width="10" style="2" customWidth="1"/>
    <col min="2567" max="2567" width="10.5703125" style="2" customWidth="1"/>
    <col min="2568" max="2817" width="11.5703125" style="2"/>
    <col min="2818" max="2818" width="38.7109375" style="2" customWidth="1"/>
    <col min="2819" max="2819" width="7.28515625" style="2" customWidth="1"/>
    <col min="2820" max="2821" width="10.28515625" style="2" customWidth="1"/>
    <col min="2822" max="2822" width="10" style="2" customWidth="1"/>
    <col min="2823" max="2823" width="10.5703125" style="2" customWidth="1"/>
    <col min="2824" max="3073" width="11.5703125" style="2"/>
    <col min="3074" max="3074" width="38.7109375" style="2" customWidth="1"/>
    <col min="3075" max="3075" width="7.28515625" style="2" customWidth="1"/>
    <col min="3076" max="3077" width="10.28515625" style="2" customWidth="1"/>
    <col min="3078" max="3078" width="10" style="2" customWidth="1"/>
    <col min="3079" max="3079" width="10.5703125" style="2" customWidth="1"/>
    <col min="3080" max="3329" width="11.5703125" style="2"/>
    <col min="3330" max="3330" width="38.7109375" style="2" customWidth="1"/>
    <col min="3331" max="3331" width="7.28515625" style="2" customWidth="1"/>
    <col min="3332" max="3333" width="10.28515625" style="2" customWidth="1"/>
    <col min="3334" max="3334" width="10" style="2" customWidth="1"/>
    <col min="3335" max="3335" width="10.5703125" style="2" customWidth="1"/>
    <col min="3336" max="3585" width="11.5703125" style="2"/>
    <col min="3586" max="3586" width="38.7109375" style="2" customWidth="1"/>
    <col min="3587" max="3587" width="7.28515625" style="2" customWidth="1"/>
    <col min="3588" max="3589" width="10.28515625" style="2" customWidth="1"/>
    <col min="3590" max="3590" width="10" style="2" customWidth="1"/>
    <col min="3591" max="3591" width="10.5703125" style="2" customWidth="1"/>
    <col min="3592" max="3841" width="11.5703125" style="2"/>
    <col min="3842" max="3842" width="38.7109375" style="2" customWidth="1"/>
    <col min="3843" max="3843" width="7.28515625" style="2" customWidth="1"/>
    <col min="3844" max="3845" width="10.28515625" style="2" customWidth="1"/>
    <col min="3846" max="3846" width="10" style="2" customWidth="1"/>
    <col min="3847" max="3847" width="10.5703125" style="2" customWidth="1"/>
    <col min="3848" max="4097" width="11.5703125" style="2"/>
    <col min="4098" max="4098" width="38.7109375" style="2" customWidth="1"/>
    <col min="4099" max="4099" width="7.28515625" style="2" customWidth="1"/>
    <col min="4100" max="4101" width="10.28515625" style="2" customWidth="1"/>
    <col min="4102" max="4102" width="10" style="2" customWidth="1"/>
    <col min="4103" max="4103" width="10.5703125" style="2" customWidth="1"/>
    <col min="4104" max="4353" width="11.5703125" style="2"/>
    <col min="4354" max="4354" width="38.7109375" style="2" customWidth="1"/>
    <col min="4355" max="4355" width="7.28515625" style="2" customWidth="1"/>
    <col min="4356" max="4357" width="10.28515625" style="2" customWidth="1"/>
    <col min="4358" max="4358" width="10" style="2" customWidth="1"/>
    <col min="4359" max="4359" width="10.5703125" style="2" customWidth="1"/>
    <col min="4360" max="4609" width="11.5703125" style="2"/>
    <col min="4610" max="4610" width="38.7109375" style="2" customWidth="1"/>
    <col min="4611" max="4611" width="7.28515625" style="2" customWidth="1"/>
    <col min="4612" max="4613" width="10.28515625" style="2" customWidth="1"/>
    <col min="4614" max="4614" width="10" style="2" customWidth="1"/>
    <col min="4615" max="4615" width="10.5703125" style="2" customWidth="1"/>
    <col min="4616" max="4865" width="11.5703125" style="2"/>
    <col min="4866" max="4866" width="38.7109375" style="2" customWidth="1"/>
    <col min="4867" max="4867" width="7.28515625" style="2" customWidth="1"/>
    <col min="4868" max="4869" width="10.28515625" style="2" customWidth="1"/>
    <col min="4870" max="4870" width="10" style="2" customWidth="1"/>
    <col min="4871" max="4871" width="10.5703125" style="2" customWidth="1"/>
    <col min="4872" max="5121" width="11.5703125" style="2"/>
    <col min="5122" max="5122" width="38.7109375" style="2" customWidth="1"/>
    <col min="5123" max="5123" width="7.28515625" style="2" customWidth="1"/>
    <col min="5124" max="5125" width="10.28515625" style="2" customWidth="1"/>
    <col min="5126" max="5126" width="10" style="2" customWidth="1"/>
    <col min="5127" max="5127" width="10.5703125" style="2" customWidth="1"/>
    <col min="5128" max="5377" width="11.5703125" style="2"/>
    <col min="5378" max="5378" width="38.7109375" style="2" customWidth="1"/>
    <col min="5379" max="5379" width="7.28515625" style="2" customWidth="1"/>
    <col min="5380" max="5381" width="10.28515625" style="2" customWidth="1"/>
    <col min="5382" max="5382" width="10" style="2" customWidth="1"/>
    <col min="5383" max="5383" width="10.5703125" style="2" customWidth="1"/>
    <col min="5384" max="5633" width="11.5703125" style="2"/>
    <col min="5634" max="5634" width="38.7109375" style="2" customWidth="1"/>
    <col min="5635" max="5635" width="7.28515625" style="2" customWidth="1"/>
    <col min="5636" max="5637" width="10.28515625" style="2" customWidth="1"/>
    <col min="5638" max="5638" width="10" style="2" customWidth="1"/>
    <col min="5639" max="5639" width="10.5703125" style="2" customWidth="1"/>
    <col min="5640" max="5889" width="11.5703125" style="2"/>
    <col min="5890" max="5890" width="38.7109375" style="2" customWidth="1"/>
    <col min="5891" max="5891" width="7.28515625" style="2" customWidth="1"/>
    <col min="5892" max="5893" width="10.28515625" style="2" customWidth="1"/>
    <col min="5894" max="5894" width="10" style="2" customWidth="1"/>
    <col min="5895" max="5895" width="10.5703125" style="2" customWidth="1"/>
    <col min="5896" max="6145" width="11.5703125" style="2"/>
    <col min="6146" max="6146" width="38.7109375" style="2" customWidth="1"/>
    <col min="6147" max="6147" width="7.28515625" style="2" customWidth="1"/>
    <col min="6148" max="6149" width="10.28515625" style="2" customWidth="1"/>
    <col min="6150" max="6150" width="10" style="2" customWidth="1"/>
    <col min="6151" max="6151" width="10.5703125" style="2" customWidth="1"/>
    <col min="6152" max="6401" width="11.5703125" style="2"/>
    <col min="6402" max="6402" width="38.7109375" style="2" customWidth="1"/>
    <col min="6403" max="6403" width="7.28515625" style="2" customWidth="1"/>
    <col min="6404" max="6405" width="10.28515625" style="2" customWidth="1"/>
    <col min="6406" max="6406" width="10" style="2" customWidth="1"/>
    <col min="6407" max="6407" width="10.5703125" style="2" customWidth="1"/>
    <col min="6408" max="6657" width="11.5703125" style="2"/>
    <col min="6658" max="6658" width="38.7109375" style="2" customWidth="1"/>
    <col min="6659" max="6659" width="7.28515625" style="2" customWidth="1"/>
    <col min="6660" max="6661" width="10.28515625" style="2" customWidth="1"/>
    <col min="6662" max="6662" width="10" style="2" customWidth="1"/>
    <col min="6663" max="6663" width="10.5703125" style="2" customWidth="1"/>
    <col min="6664" max="6913" width="11.5703125" style="2"/>
    <col min="6914" max="6914" width="38.7109375" style="2" customWidth="1"/>
    <col min="6915" max="6915" width="7.28515625" style="2" customWidth="1"/>
    <col min="6916" max="6917" width="10.28515625" style="2" customWidth="1"/>
    <col min="6918" max="6918" width="10" style="2" customWidth="1"/>
    <col min="6919" max="6919" width="10.5703125" style="2" customWidth="1"/>
    <col min="6920" max="7169" width="11.5703125" style="2"/>
    <col min="7170" max="7170" width="38.7109375" style="2" customWidth="1"/>
    <col min="7171" max="7171" width="7.28515625" style="2" customWidth="1"/>
    <col min="7172" max="7173" width="10.28515625" style="2" customWidth="1"/>
    <col min="7174" max="7174" width="10" style="2" customWidth="1"/>
    <col min="7175" max="7175" width="10.5703125" style="2" customWidth="1"/>
    <col min="7176" max="7425" width="11.5703125" style="2"/>
    <col min="7426" max="7426" width="38.7109375" style="2" customWidth="1"/>
    <col min="7427" max="7427" width="7.28515625" style="2" customWidth="1"/>
    <col min="7428" max="7429" width="10.28515625" style="2" customWidth="1"/>
    <col min="7430" max="7430" width="10" style="2" customWidth="1"/>
    <col min="7431" max="7431" width="10.5703125" style="2" customWidth="1"/>
    <col min="7432" max="7681" width="11.5703125" style="2"/>
    <col min="7682" max="7682" width="38.7109375" style="2" customWidth="1"/>
    <col min="7683" max="7683" width="7.28515625" style="2" customWidth="1"/>
    <col min="7684" max="7685" width="10.28515625" style="2" customWidth="1"/>
    <col min="7686" max="7686" width="10" style="2" customWidth="1"/>
    <col min="7687" max="7687" width="10.5703125" style="2" customWidth="1"/>
    <col min="7688" max="7937" width="11.5703125" style="2"/>
    <col min="7938" max="7938" width="38.7109375" style="2" customWidth="1"/>
    <col min="7939" max="7939" width="7.28515625" style="2" customWidth="1"/>
    <col min="7940" max="7941" width="10.28515625" style="2" customWidth="1"/>
    <col min="7942" max="7942" width="10" style="2" customWidth="1"/>
    <col min="7943" max="7943" width="10.5703125" style="2" customWidth="1"/>
    <col min="7944" max="8193" width="11.5703125" style="2"/>
    <col min="8194" max="8194" width="38.7109375" style="2" customWidth="1"/>
    <col min="8195" max="8195" width="7.28515625" style="2" customWidth="1"/>
    <col min="8196" max="8197" width="10.28515625" style="2" customWidth="1"/>
    <col min="8198" max="8198" width="10" style="2" customWidth="1"/>
    <col min="8199" max="8199" width="10.5703125" style="2" customWidth="1"/>
    <col min="8200" max="8449" width="11.5703125" style="2"/>
    <col min="8450" max="8450" width="38.7109375" style="2" customWidth="1"/>
    <col min="8451" max="8451" width="7.28515625" style="2" customWidth="1"/>
    <col min="8452" max="8453" width="10.28515625" style="2" customWidth="1"/>
    <col min="8454" max="8454" width="10" style="2" customWidth="1"/>
    <col min="8455" max="8455" width="10.5703125" style="2" customWidth="1"/>
    <col min="8456" max="8705" width="11.5703125" style="2"/>
    <col min="8706" max="8706" width="38.7109375" style="2" customWidth="1"/>
    <col min="8707" max="8707" width="7.28515625" style="2" customWidth="1"/>
    <col min="8708" max="8709" width="10.28515625" style="2" customWidth="1"/>
    <col min="8710" max="8710" width="10" style="2" customWidth="1"/>
    <col min="8711" max="8711" width="10.5703125" style="2" customWidth="1"/>
    <col min="8712" max="8961" width="11.5703125" style="2"/>
    <col min="8962" max="8962" width="38.7109375" style="2" customWidth="1"/>
    <col min="8963" max="8963" width="7.28515625" style="2" customWidth="1"/>
    <col min="8964" max="8965" width="10.28515625" style="2" customWidth="1"/>
    <col min="8966" max="8966" width="10" style="2" customWidth="1"/>
    <col min="8967" max="8967" width="10.5703125" style="2" customWidth="1"/>
    <col min="8968" max="9217" width="11.5703125" style="2"/>
    <col min="9218" max="9218" width="38.7109375" style="2" customWidth="1"/>
    <col min="9219" max="9219" width="7.28515625" style="2" customWidth="1"/>
    <col min="9220" max="9221" width="10.28515625" style="2" customWidth="1"/>
    <col min="9222" max="9222" width="10" style="2" customWidth="1"/>
    <col min="9223" max="9223" width="10.5703125" style="2" customWidth="1"/>
    <col min="9224" max="9473" width="11.5703125" style="2"/>
    <col min="9474" max="9474" width="38.7109375" style="2" customWidth="1"/>
    <col min="9475" max="9475" width="7.28515625" style="2" customWidth="1"/>
    <col min="9476" max="9477" width="10.28515625" style="2" customWidth="1"/>
    <col min="9478" max="9478" width="10" style="2" customWidth="1"/>
    <col min="9479" max="9479" width="10.5703125" style="2" customWidth="1"/>
    <col min="9480" max="9729" width="11.5703125" style="2"/>
    <col min="9730" max="9730" width="38.7109375" style="2" customWidth="1"/>
    <col min="9731" max="9731" width="7.28515625" style="2" customWidth="1"/>
    <col min="9732" max="9733" width="10.28515625" style="2" customWidth="1"/>
    <col min="9734" max="9734" width="10" style="2" customWidth="1"/>
    <col min="9735" max="9735" width="10.5703125" style="2" customWidth="1"/>
    <col min="9736" max="9985" width="11.5703125" style="2"/>
    <col min="9986" max="9986" width="38.7109375" style="2" customWidth="1"/>
    <col min="9987" max="9987" width="7.28515625" style="2" customWidth="1"/>
    <col min="9988" max="9989" width="10.28515625" style="2" customWidth="1"/>
    <col min="9990" max="9990" width="10" style="2" customWidth="1"/>
    <col min="9991" max="9991" width="10.5703125" style="2" customWidth="1"/>
    <col min="9992" max="10241" width="11.5703125" style="2"/>
    <col min="10242" max="10242" width="38.7109375" style="2" customWidth="1"/>
    <col min="10243" max="10243" width="7.28515625" style="2" customWidth="1"/>
    <col min="10244" max="10245" width="10.28515625" style="2" customWidth="1"/>
    <col min="10246" max="10246" width="10" style="2" customWidth="1"/>
    <col min="10247" max="10247" width="10.5703125" style="2" customWidth="1"/>
    <col min="10248" max="10497" width="11.5703125" style="2"/>
    <col min="10498" max="10498" width="38.7109375" style="2" customWidth="1"/>
    <col min="10499" max="10499" width="7.28515625" style="2" customWidth="1"/>
    <col min="10500" max="10501" width="10.28515625" style="2" customWidth="1"/>
    <col min="10502" max="10502" width="10" style="2" customWidth="1"/>
    <col min="10503" max="10503" width="10.5703125" style="2" customWidth="1"/>
    <col min="10504" max="10753" width="11.5703125" style="2"/>
    <col min="10754" max="10754" width="38.7109375" style="2" customWidth="1"/>
    <col min="10755" max="10755" width="7.28515625" style="2" customWidth="1"/>
    <col min="10756" max="10757" width="10.28515625" style="2" customWidth="1"/>
    <col min="10758" max="10758" width="10" style="2" customWidth="1"/>
    <col min="10759" max="10759" width="10.5703125" style="2" customWidth="1"/>
    <col min="10760" max="11009" width="11.5703125" style="2"/>
    <col min="11010" max="11010" width="38.7109375" style="2" customWidth="1"/>
    <col min="11011" max="11011" width="7.28515625" style="2" customWidth="1"/>
    <col min="11012" max="11013" width="10.28515625" style="2" customWidth="1"/>
    <col min="11014" max="11014" width="10" style="2" customWidth="1"/>
    <col min="11015" max="11015" width="10.5703125" style="2" customWidth="1"/>
    <col min="11016" max="11265" width="11.5703125" style="2"/>
    <col min="11266" max="11266" width="38.7109375" style="2" customWidth="1"/>
    <col min="11267" max="11267" width="7.28515625" style="2" customWidth="1"/>
    <col min="11268" max="11269" width="10.28515625" style="2" customWidth="1"/>
    <col min="11270" max="11270" width="10" style="2" customWidth="1"/>
    <col min="11271" max="11271" width="10.5703125" style="2" customWidth="1"/>
    <col min="11272" max="11521" width="11.5703125" style="2"/>
    <col min="11522" max="11522" width="38.7109375" style="2" customWidth="1"/>
    <col min="11523" max="11523" width="7.28515625" style="2" customWidth="1"/>
    <col min="11524" max="11525" width="10.28515625" style="2" customWidth="1"/>
    <col min="11526" max="11526" width="10" style="2" customWidth="1"/>
    <col min="11527" max="11527" width="10.5703125" style="2" customWidth="1"/>
    <col min="11528" max="11777" width="11.5703125" style="2"/>
    <col min="11778" max="11778" width="38.7109375" style="2" customWidth="1"/>
    <col min="11779" max="11779" width="7.28515625" style="2" customWidth="1"/>
    <col min="11780" max="11781" width="10.28515625" style="2" customWidth="1"/>
    <col min="11782" max="11782" width="10" style="2" customWidth="1"/>
    <col min="11783" max="11783" width="10.5703125" style="2" customWidth="1"/>
    <col min="11784" max="12033" width="11.5703125" style="2"/>
    <col min="12034" max="12034" width="38.7109375" style="2" customWidth="1"/>
    <col min="12035" max="12035" width="7.28515625" style="2" customWidth="1"/>
    <col min="12036" max="12037" width="10.28515625" style="2" customWidth="1"/>
    <col min="12038" max="12038" width="10" style="2" customWidth="1"/>
    <col min="12039" max="12039" width="10.5703125" style="2" customWidth="1"/>
    <col min="12040" max="12289" width="11.5703125" style="2"/>
    <col min="12290" max="12290" width="38.7109375" style="2" customWidth="1"/>
    <col min="12291" max="12291" width="7.28515625" style="2" customWidth="1"/>
    <col min="12292" max="12293" width="10.28515625" style="2" customWidth="1"/>
    <col min="12294" max="12294" width="10" style="2" customWidth="1"/>
    <col min="12295" max="12295" width="10.5703125" style="2" customWidth="1"/>
    <col min="12296" max="12545" width="11.5703125" style="2"/>
    <col min="12546" max="12546" width="38.7109375" style="2" customWidth="1"/>
    <col min="12547" max="12547" width="7.28515625" style="2" customWidth="1"/>
    <col min="12548" max="12549" width="10.28515625" style="2" customWidth="1"/>
    <col min="12550" max="12550" width="10" style="2" customWidth="1"/>
    <col min="12551" max="12551" width="10.5703125" style="2" customWidth="1"/>
    <col min="12552" max="12801" width="11.5703125" style="2"/>
    <col min="12802" max="12802" width="38.7109375" style="2" customWidth="1"/>
    <col min="12803" max="12803" width="7.28515625" style="2" customWidth="1"/>
    <col min="12804" max="12805" width="10.28515625" style="2" customWidth="1"/>
    <col min="12806" max="12806" width="10" style="2" customWidth="1"/>
    <col min="12807" max="12807" width="10.5703125" style="2" customWidth="1"/>
    <col min="12808" max="13057" width="11.5703125" style="2"/>
    <col min="13058" max="13058" width="38.7109375" style="2" customWidth="1"/>
    <col min="13059" max="13059" width="7.28515625" style="2" customWidth="1"/>
    <col min="13060" max="13061" width="10.28515625" style="2" customWidth="1"/>
    <col min="13062" max="13062" width="10" style="2" customWidth="1"/>
    <col min="13063" max="13063" width="10.5703125" style="2" customWidth="1"/>
    <col min="13064" max="13313" width="11.5703125" style="2"/>
    <col min="13314" max="13314" width="38.7109375" style="2" customWidth="1"/>
    <col min="13315" max="13315" width="7.28515625" style="2" customWidth="1"/>
    <col min="13316" max="13317" width="10.28515625" style="2" customWidth="1"/>
    <col min="13318" max="13318" width="10" style="2" customWidth="1"/>
    <col min="13319" max="13319" width="10.5703125" style="2" customWidth="1"/>
    <col min="13320" max="13569" width="11.5703125" style="2"/>
    <col min="13570" max="13570" width="38.7109375" style="2" customWidth="1"/>
    <col min="13571" max="13571" width="7.28515625" style="2" customWidth="1"/>
    <col min="13572" max="13573" width="10.28515625" style="2" customWidth="1"/>
    <col min="13574" max="13574" width="10" style="2" customWidth="1"/>
    <col min="13575" max="13575" width="10.5703125" style="2" customWidth="1"/>
    <col min="13576" max="13825" width="11.5703125" style="2"/>
    <col min="13826" max="13826" width="38.7109375" style="2" customWidth="1"/>
    <col min="13827" max="13827" width="7.28515625" style="2" customWidth="1"/>
    <col min="13828" max="13829" width="10.28515625" style="2" customWidth="1"/>
    <col min="13830" max="13830" width="10" style="2" customWidth="1"/>
    <col min="13831" max="13831" width="10.5703125" style="2" customWidth="1"/>
    <col min="13832" max="14081" width="11.5703125" style="2"/>
    <col min="14082" max="14082" width="38.7109375" style="2" customWidth="1"/>
    <col min="14083" max="14083" width="7.28515625" style="2" customWidth="1"/>
    <col min="14084" max="14085" width="10.28515625" style="2" customWidth="1"/>
    <col min="14086" max="14086" width="10" style="2" customWidth="1"/>
    <col min="14087" max="14087" width="10.5703125" style="2" customWidth="1"/>
    <col min="14088" max="14337" width="11.5703125" style="2"/>
    <col min="14338" max="14338" width="38.7109375" style="2" customWidth="1"/>
    <col min="14339" max="14339" width="7.28515625" style="2" customWidth="1"/>
    <col min="14340" max="14341" width="10.28515625" style="2" customWidth="1"/>
    <col min="14342" max="14342" width="10" style="2" customWidth="1"/>
    <col min="14343" max="14343" width="10.5703125" style="2" customWidth="1"/>
    <col min="14344" max="14593" width="11.5703125" style="2"/>
    <col min="14594" max="14594" width="38.7109375" style="2" customWidth="1"/>
    <col min="14595" max="14595" width="7.28515625" style="2" customWidth="1"/>
    <col min="14596" max="14597" width="10.28515625" style="2" customWidth="1"/>
    <col min="14598" max="14598" width="10" style="2" customWidth="1"/>
    <col min="14599" max="14599" width="10.5703125" style="2" customWidth="1"/>
    <col min="14600" max="14849" width="11.5703125" style="2"/>
    <col min="14850" max="14850" width="38.7109375" style="2" customWidth="1"/>
    <col min="14851" max="14851" width="7.28515625" style="2" customWidth="1"/>
    <col min="14852" max="14853" width="10.28515625" style="2" customWidth="1"/>
    <col min="14854" max="14854" width="10" style="2" customWidth="1"/>
    <col min="14855" max="14855" width="10.5703125" style="2" customWidth="1"/>
    <col min="14856" max="15105" width="11.5703125" style="2"/>
    <col min="15106" max="15106" width="38.7109375" style="2" customWidth="1"/>
    <col min="15107" max="15107" width="7.28515625" style="2" customWidth="1"/>
    <col min="15108" max="15109" width="10.28515625" style="2" customWidth="1"/>
    <col min="15110" max="15110" width="10" style="2" customWidth="1"/>
    <col min="15111" max="15111" width="10.5703125" style="2" customWidth="1"/>
    <col min="15112" max="15361" width="11.5703125" style="2"/>
    <col min="15362" max="15362" width="38.7109375" style="2" customWidth="1"/>
    <col min="15363" max="15363" width="7.28515625" style="2" customWidth="1"/>
    <col min="15364" max="15365" width="10.28515625" style="2" customWidth="1"/>
    <col min="15366" max="15366" width="10" style="2" customWidth="1"/>
    <col min="15367" max="15367" width="10.5703125" style="2" customWidth="1"/>
    <col min="15368" max="15617" width="11.5703125" style="2"/>
    <col min="15618" max="15618" width="38.7109375" style="2" customWidth="1"/>
    <col min="15619" max="15619" width="7.28515625" style="2" customWidth="1"/>
    <col min="15620" max="15621" width="10.28515625" style="2" customWidth="1"/>
    <col min="15622" max="15622" width="10" style="2" customWidth="1"/>
    <col min="15623" max="15623" width="10.5703125" style="2" customWidth="1"/>
    <col min="15624" max="15873" width="11.5703125" style="2"/>
    <col min="15874" max="15874" width="38.7109375" style="2" customWidth="1"/>
    <col min="15875" max="15875" width="7.28515625" style="2" customWidth="1"/>
    <col min="15876" max="15877" width="10.28515625" style="2" customWidth="1"/>
    <col min="15878" max="15878" width="10" style="2" customWidth="1"/>
    <col min="15879" max="15879" width="10.5703125" style="2" customWidth="1"/>
    <col min="15880" max="16129" width="11.5703125" style="2"/>
    <col min="16130" max="16130" width="38.7109375" style="2" customWidth="1"/>
    <col min="16131" max="16131" width="7.28515625" style="2" customWidth="1"/>
    <col min="16132" max="16133" width="10.28515625" style="2" customWidth="1"/>
    <col min="16134" max="16134" width="10" style="2" customWidth="1"/>
    <col min="16135" max="16135" width="10.5703125" style="2" customWidth="1"/>
    <col min="16136" max="16384" width="11.5703125" style="2"/>
  </cols>
  <sheetData>
    <row r="1" spans="1:11" ht="15" x14ac:dyDescent="0.25">
      <c r="D1" s="76"/>
      <c r="G1" s="80" t="s">
        <v>121</v>
      </c>
      <c r="H1" s="81"/>
    </row>
    <row r="2" spans="1:11" x14ac:dyDescent="0.2">
      <c r="D2" s="36" t="s">
        <v>134</v>
      </c>
      <c r="G2" s="76"/>
      <c r="H2" s="76"/>
    </row>
    <row r="3" spans="1:11" x14ac:dyDescent="0.2">
      <c r="D3" s="77" t="s">
        <v>135</v>
      </c>
    </row>
    <row r="4" spans="1:11" ht="15" customHeight="1" x14ac:dyDescent="0.2">
      <c r="C4" s="82" t="s">
        <v>104</v>
      </c>
      <c r="D4" s="82"/>
      <c r="E4" s="82"/>
      <c r="F4" s="82"/>
      <c r="G4" s="82"/>
      <c r="H4" s="34"/>
    </row>
    <row r="5" spans="1:11" ht="12" thickBot="1" x14ac:dyDescent="0.25">
      <c r="F5" s="1"/>
      <c r="G5" s="1"/>
      <c r="H5" s="1" t="s">
        <v>24</v>
      </c>
    </row>
    <row r="6" spans="1:11" ht="11.1" customHeight="1" thickBot="1" x14ac:dyDescent="0.25">
      <c r="A6" s="8"/>
      <c r="B6" s="9"/>
      <c r="C6" s="83" t="s">
        <v>105</v>
      </c>
      <c r="D6" s="84"/>
      <c r="E6" s="85"/>
      <c r="F6" s="86" t="s">
        <v>137</v>
      </c>
      <c r="G6" s="87"/>
      <c r="H6" s="88" t="s">
        <v>136</v>
      </c>
    </row>
    <row r="7" spans="1:11" ht="11.1" customHeight="1" x14ac:dyDescent="0.2">
      <c r="A7" s="11" t="s">
        <v>25</v>
      </c>
      <c r="B7" s="12" t="s">
        <v>26</v>
      </c>
      <c r="C7" s="10" t="s">
        <v>27</v>
      </c>
      <c r="D7" s="79" t="s">
        <v>28</v>
      </c>
      <c r="E7" s="10" t="s">
        <v>70</v>
      </c>
      <c r="F7" s="10" t="s">
        <v>27</v>
      </c>
      <c r="G7" s="78" t="s">
        <v>28</v>
      </c>
      <c r="H7" s="89"/>
    </row>
    <row r="8" spans="1:11" ht="11.1" customHeight="1" x14ac:dyDescent="0.2">
      <c r="A8" s="11"/>
      <c r="B8" s="12"/>
      <c r="C8" s="13" t="s">
        <v>29</v>
      </c>
      <c r="D8" s="14" t="s">
        <v>30</v>
      </c>
      <c r="E8" s="13" t="s">
        <v>71</v>
      </c>
      <c r="F8" s="13" t="s">
        <v>29</v>
      </c>
      <c r="G8" s="37" t="s">
        <v>30</v>
      </c>
      <c r="H8" s="89"/>
    </row>
    <row r="9" spans="1:11" ht="11.1" customHeight="1" thickBot="1" x14ac:dyDescent="0.25">
      <c r="A9" s="11"/>
      <c r="B9" s="15"/>
      <c r="C9" s="16" t="s">
        <v>31</v>
      </c>
      <c r="D9" s="17" t="s">
        <v>32</v>
      </c>
      <c r="E9" s="16"/>
      <c r="F9" s="16" t="s">
        <v>31</v>
      </c>
      <c r="G9" s="39" t="s">
        <v>88</v>
      </c>
      <c r="H9" s="90"/>
    </row>
    <row r="10" spans="1:11" ht="11.1" customHeight="1" x14ac:dyDescent="0.2">
      <c r="A10" s="8">
        <v>1</v>
      </c>
      <c r="B10" s="8">
        <v>2</v>
      </c>
      <c r="C10" s="29">
        <v>3</v>
      </c>
      <c r="D10" s="30">
        <v>4</v>
      </c>
      <c r="E10" s="28">
        <v>5</v>
      </c>
      <c r="F10" s="28">
        <v>6</v>
      </c>
      <c r="G10" s="29">
        <v>7</v>
      </c>
      <c r="H10" s="29"/>
    </row>
    <row r="11" spans="1:11" ht="15" customHeight="1" x14ac:dyDescent="0.25">
      <c r="A11" s="19" t="s">
        <v>33</v>
      </c>
      <c r="B11" s="3"/>
      <c r="C11" s="40">
        <f>C12</f>
        <v>303500</v>
      </c>
      <c r="D11" s="40">
        <f>D12</f>
        <v>114403</v>
      </c>
      <c r="E11" s="40">
        <f>E12</f>
        <v>417903</v>
      </c>
      <c r="F11" s="40">
        <f>F12</f>
        <v>289873</v>
      </c>
      <c r="G11" s="40">
        <f t="shared" ref="G11" si="0">G12</f>
        <v>125000</v>
      </c>
      <c r="H11" s="40">
        <f>F11+G11</f>
        <v>414873</v>
      </c>
      <c r="K11" s="6"/>
    </row>
    <row r="12" spans="1:11" x14ac:dyDescent="0.2">
      <c r="A12" s="51" t="s">
        <v>34</v>
      </c>
      <c r="B12" s="21" t="s">
        <v>35</v>
      </c>
      <c r="C12" s="31">
        <f>C13+C14+C15+C16</f>
        <v>303500</v>
      </c>
      <c r="D12" s="31">
        <f>D17+D18+D31+D28+D29+D30</f>
        <v>114403</v>
      </c>
      <c r="E12" s="31">
        <f>SUM(C12:D12)</f>
        <v>417903</v>
      </c>
      <c r="F12" s="31">
        <f>F13+F14+F15+F16</f>
        <v>289873</v>
      </c>
      <c r="G12" s="31">
        <f>G17+G18+G28+G29+G30+G27</f>
        <v>125000</v>
      </c>
      <c r="H12" s="31">
        <f>F12+G12</f>
        <v>414873</v>
      </c>
      <c r="J12" s="6"/>
      <c r="K12" s="6"/>
    </row>
    <row r="13" spans="1:11" ht="33.75" x14ac:dyDescent="0.2">
      <c r="A13" s="5" t="s">
        <v>80</v>
      </c>
      <c r="B13" s="4" t="s">
        <v>0</v>
      </c>
      <c r="C13" s="49">
        <v>303500</v>
      </c>
      <c r="D13" s="49"/>
      <c r="E13" s="31">
        <f>+C13+D13</f>
        <v>303500</v>
      </c>
      <c r="F13" s="49">
        <f>414873-G11</f>
        <v>289873</v>
      </c>
      <c r="G13" s="49"/>
      <c r="H13" s="31">
        <f>F13+G13</f>
        <v>289873</v>
      </c>
    </row>
    <row r="14" spans="1:11" x14ac:dyDescent="0.2">
      <c r="A14" s="5" t="s">
        <v>131</v>
      </c>
      <c r="B14" s="4" t="s">
        <v>128</v>
      </c>
      <c r="C14" s="49"/>
      <c r="D14" s="49"/>
      <c r="E14" s="31">
        <f t="shared" ref="E14:E33" si="1">+C14+D14</f>
        <v>0</v>
      </c>
      <c r="F14" s="49"/>
      <c r="G14" s="49"/>
      <c r="H14" s="31">
        <f>F14+G14</f>
        <v>0</v>
      </c>
    </row>
    <row r="15" spans="1:11" x14ac:dyDescent="0.2">
      <c r="A15" s="5" t="s">
        <v>132</v>
      </c>
      <c r="B15" s="4" t="s">
        <v>129</v>
      </c>
      <c r="C15" s="49"/>
      <c r="D15" s="49"/>
      <c r="E15" s="31">
        <f t="shared" si="1"/>
        <v>0</v>
      </c>
      <c r="F15" s="49"/>
      <c r="G15" s="49"/>
      <c r="H15" s="31">
        <f t="shared" ref="H15:H33" si="2">F15+G15</f>
        <v>0</v>
      </c>
    </row>
    <row r="16" spans="1:11" x14ac:dyDescent="0.2">
      <c r="A16" s="5" t="s">
        <v>133</v>
      </c>
      <c r="B16" s="4" t="s">
        <v>130</v>
      </c>
      <c r="C16" s="49"/>
      <c r="D16" s="49"/>
      <c r="E16" s="31">
        <f t="shared" si="1"/>
        <v>0</v>
      </c>
      <c r="F16" s="49"/>
      <c r="G16" s="49"/>
      <c r="H16" s="31">
        <f t="shared" si="2"/>
        <v>0</v>
      </c>
    </row>
    <row r="17" spans="1:10" x14ac:dyDescent="0.2">
      <c r="A17" s="52" t="s">
        <v>36</v>
      </c>
      <c r="B17" s="22" t="s">
        <v>112</v>
      </c>
      <c r="C17" s="49"/>
      <c r="D17" s="49">
        <f>D19+D21+D23+D27+D29</f>
        <v>119403</v>
      </c>
      <c r="E17" s="31">
        <f>+C17+D17</f>
        <v>119403</v>
      </c>
      <c r="F17" s="49"/>
      <c r="G17" s="49">
        <f>G19+G21+G23</f>
        <v>124822</v>
      </c>
      <c r="H17" s="31">
        <f>F17+G17</f>
        <v>124822</v>
      </c>
      <c r="J17" s="6"/>
    </row>
    <row r="18" spans="1:10" x14ac:dyDescent="0.2">
      <c r="A18" s="52" t="s">
        <v>2</v>
      </c>
      <c r="B18" s="21" t="s">
        <v>37</v>
      </c>
      <c r="C18" s="49"/>
      <c r="D18" s="49">
        <v>-5000</v>
      </c>
      <c r="E18" s="31">
        <f t="shared" si="1"/>
        <v>-5000</v>
      </c>
      <c r="F18" s="49"/>
      <c r="G18" s="49"/>
      <c r="H18" s="31">
        <f t="shared" si="2"/>
        <v>0</v>
      </c>
    </row>
    <row r="19" spans="1:10" ht="22.5" x14ac:dyDescent="0.2">
      <c r="A19" s="52" t="s">
        <v>96</v>
      </c>
      <c r="B19" s="22" t="s">
        <v>1</v>
      </c>
      <c r="C19" s="49"/>
      <c r="D19" s="49">
        <v>105179</v>
      </c>
      <c r="E19" s="31">
        <f t="shared" si="1"/>
        <v>105179</v>
      </c>
      <c r="F19" s="49"/>
      <c r="G19" s="49">
        <v>109392</v>
      </c>
      <c r="H19" s="31">
        <f t="shared" si="2"/>
        <v>109392</v>
      </c>
      <c r="J19" s="6"/>
    </row>
    <row r="20" spans="1:10" ht="22.5" x14ac:dyDescent="0.2">
      <c r="A20" s="52" t="s">
        <v>97</v>
      </c>
      <c r="B20" s="22" t="s">
        <v>1</v>
      </c>
      <c r="C20" s="49"/>
      <c r="D20" s="49"/>
      <c r="E20" s="31">
        <f t="shared" si="1"/>
        <v>0</v>
      </c>
      <c r="F20" s="49"/>
      <c r="G20" s="49">
        <v>-109392</v>
      </c>
      <c r="H20" s="31">
        <f t="shared" si="2"/>
        <v>-109392</v>
      </c>
    </row>
    <row r="21" spans="1:10" ht="22.5" x14ac:dyDescent="0.2">
      <c r="A21" s="52" t="s">
        <v>98</v>
      </c>
      <c r="B21" s="22" t="s">
        <v>92</v>
      </c>
      <c r="C21" s="49"/>
      <c r="D21" s="49">
        <v>14200</v>
      </c>
      <c r="E21" s="31">
        <f t="shared" si="1"/>
        <v>14200</v>
      </c>
      <c r="F21" s="49"/>
      <c r="G21" s="49">
        <v>15430</v>
      </c>
      <c r="H21" s="31">
        <f t="shared" si="2"/>
        <v>15430</v>
      </c>
    </row>
    <row r="22" spans="1:10" ht="22.5" x14ac:dyDescent="0.2">
      <c r="A22" s="52" t="s">
        <v>99</v>
      </c>
      <c r="B22" s="22" t="s">
        <v>92</v>
      </c>
      <c r="C22" s="49"/>
      <c r="D22" s="49"/>
      <c r="E22" s="31">
        <f t="shared" si="1"/>
        <v>0</v>
      </c>
      <c r="F22" s="49"/>
      <c r="G22" s="49">
        <v>-15430</v>
      </c>
      <c r="H22" s="31">
        <f t="shared" si="2"/>
        <v>-15430</v>
      </c>
    </row>
    <row r="23" spans="1:10" ht="22.5" x14ac:dyDescent="0.2">
      <c r="A23" s="52" t="s">
        <v>100</v>
      </c>
      <c r="B23" s="22" t="s">
        <v>93</v>
      </c>
      <c r="C23" s="49"/>
      <c r="D23" s="49"/>
      <c r="E23" s="31">
        <f t="shared" si="1"/>
        <v>0</v>
      </c>
      <c r="F23" s="49"/>
      <c r="G23" s="49"/>
      <c r="H23" s="31">
        <f t="shared" si="2"/>
        <v>0</v>
      </c>
    </row>
    <row r="24" spans="1:10" ht="22.5" x14ac:dyDescent="0.2">
      <c r="A24" s="52" t="s">
        <v>101</v>
      </c>
      <c r="B24" s="22" t="s">
        <v>93</v>
      </c>
      <c r="C24" s="49"/>
      <c r="D24" s="49"/>
      <c r="E24" s="31">
        <f t="shared" si="1"/>
        <v>0</v>
      </c>
      <c r="F24" s="49"/>
      <c r="G24" s="49"/>
      <c r="H24" s="31">
        <f t="shared" si="2"/>
        <v>0</v>
      </c>
    </row>
    <row r="25" spans="1:10" x14ac:dyDescent="0.2">
      <c r="A25" s="52" t="s">
        <v>102</v>
      </c>
      <c r="B25" s="22"/>
      <c r="C25" s="49"/>
      <c r="D25" s="49"/>
      <c r="E25" s="31">
        <f t="shared" si="1"/>
        <v>0</v>
      </c>
      <c r="F25" s="31"/>
      <c r="G25" s="31"/>
      <c r="H25" s="31">
        <f t="shared" si="2"/>
        <v>0</v>
      </c>
    </row>
    <row r="26" spans="1:10" x14ac:dyDescent="0.2">
      <c r="A26" s="52" t="s">
        <v>103</v>
      </c>
      <c r="B26" s="22"/>
      <c r="C26" s="49"/>
      <c r="D26" s="49"/>
      <c r="E26" s="31">
        <f t="shared" si="1"/>
        <v>0</v>
      </c>
      <c r="F26" s="31"/>
      <c r="G26" s="31"/>
      <c r="H26" s="31">
        <f t="shared" si="2"/>
        <v>0</v>
      </c>
    </row>
    <row r="27" spans="1:10" x14ac:dyDescent="0.2">
      <c r="A27" s="52" t="s">
        <v>94</v>
      </c>
      <c r="B27" s="22" t="s">
        <v>95</v>
      </c>
      <c r="C27" s="49"/>
      <c r="D27" s="49">
        <v>24</v>
      </c>
      <c r="E27" s="31">
        <f t="shared" si="1"/>
        <v>24</v>
      </c>
      <c r="F27" s="31"/>
      <c r="G27" s="31">
        <v>24</v>
      </c>
      <c r="H27" s="31">
        <f t="shared" si="2"/>
        <v>24</v>
      </c>
    </row>
    <row r="28" spans="1:10" ht="22.5" x14ac:dyDescent="0.2">
      <c r="A28" s="52" t="s">
        <v>107</v>
      </c>
      <c r="B28" s="22" t="s">
        <v>106</v>
      </c>
      <c r="C28" s="49"/>
      <c r="D28" s="49"/>
      <c r="E28" s="31">
        <f t="shared" si="1"/>
        <v>0</v>
      </c>
      <c r="F28" s="31"/>
      <c r="G28" s="31"/>
      <c r="H28" s="31">
        <f t="shared" si="2"/>
        <v>0</v>
      </c>
    </row>
    <row r="29" spans="1:10" ht="22.5" x14ac:dyDescent="0.2">
      <c r="A29" s="52" t="s">
        <v>108</v>
      </c>
      <c r="B29" s="22" t="s">
        <v>109</v>
      </c>
      <c r="C29" s="49"/>
      <c r="D29" s="49"/>
      <c r="E29" s="31">
        <f t="shared" si="1"/>
        <v>0</v>
      </c>
      <c r="F29" s="31"/>
      <c r="G29" s="31">
        <v>154</v>
      </c>
      <c r="H29" s="31">
        <f t="shared" si="2"/>
        <v>154</v>
      </c>
    </row>
    <row r="30" spans="1:10" ht="22.5" x14ac:dyDescent="0.2">
      <c r="A30" s="52" t="s">
        <v>111</v>
      </c>
      <c r="B30" s="22" t="s">
        <v>110</v>
      </c>
      <c r="C30" s="49"/>
      <c r="D30" s="49"/>
      <c r="E30" s="31">
        <f t="shared" si="1"/>
        <v>0</v>
      </c>
      <c r="F30" s="31"/>
      <c r="G30" s="31"/>
      <c r="H30" s="31">
        <f t="shared" si="2"/>
        <v>0</v>
      </c>
    </row>
    <row r="31" spans="1:10" ht="22.5" x14ac:dyDescent="0.2">
      <c r="A31" s="52" t="s">
        <v>91</v>
      </c>
      <c r="B31" s="22" t="s">
        <v>1</v>
      </c>
      <c r="C31" s="49"/>
      <c r="D31" s="49"/>
      <c r="E31" s="31">
        <f t="shared" si="1"/>
        <v>0</v>
      </c>
      <c r="F31" s="31"/>
      <c r="G31" s="31"/>
      <c r="H31" s="31">
        <f t="shared" si="2"/>
        <v>0</v>
      </c>
    </row>
    <row r="32" spans="1:10" x14ac:dyDescent="0.2">
      <c r="A32" s="52" t="s">
        <v>38</v>
      </c>
      <c r="B32" s="21" t="s">
        <v>35</v>
      </c>
      <c r="C32" s="49"/>
      <c r="D32" s="49"/>
      <c r="E32" s="31">
        <f t="shared" si="1"/>
        <v>0</v>
      </c>
      <c r="F32" s="31"/>
      <c r="G32" s="31"/>
      <c r="H32" s="31">
        <f t="shared" si="2"/>
        <v>0</v>
      </c>
    </row>
    <row r="33" spans="1:11" x14ac:dyDescent="0.2">
      <c r="A33" s="52" t="s">
        <v>72</v>
      </c>
      <c r="B33" s="21" t="s">
        <v>35</v>
      </c>
      <c r="C33" s="31"/>
      <c r="D33" s="31"/>
      <c r="E33" s="31">
        <f t="shared" si="1"/>
        <v>0</v>
      </c>
      <c r="F33" s="31"/>
      <c r="G33" s="31"/>
      <c r="H33" s="31">
        <f t="shared" si="2"/>
        <v>0</v>
      </c>
    </row>
    <row r="34" spans="1:11" ht="15.75" x14ac:dyDescent="0.25">
      <c r="A34" s="53" t="s">
        <v>3</v>
      </c>
      <c r="B34" s="3"/>
      <c r="C34" s="23">
        <f>C36</f>
        <v>357738</v>
      </c>
      <c r="D34" s="23">
        <f>D36</f>
        <v>60165</v>
      </c>
      <c r="E34" s="23">
        <f>C34+D34</f>
        <v>417903</v>
      </c>
      <c r="F34" s="23">
        <f>F36+F68+F69</f>
        <v>289873</v>
      </c>
      <c r="G34" s="23">
        <f>G36+G68+G69</f>
        <v>125000</v>
      </c>
      <c r="H34" s="40">
        <f>F34+G34</f>
        <v>414873</v>
      </c>
    </row>
    <row r="35" spans="1:11" ht="22.5" x14ac:dyDescent="0.2">
      <c r="A35" s="54" t="s">
        <v>83</v>
      </c>
      <c r="B35" s="20"/>
      <c r="C35" s="31"/>
      <c r="D35" s="31"/>
      <c r="E35" s="31"/>
      <c r="F35" s="31"/>
      <c r="G35" s="31"/>
      <c r="H35" s="31"/>
      <c r="J35" s="6"/>
    </row>
    <row r="36" spans="1:11" x14ac:dyDescent="0.2">
      <c r="A36" s="54" t="s">
        <v>73</v>
      </c>
      <c r="B36" s="20"/>
      <c r="C36" s="31">
        <f>SUM(C37+C38+C43+C48+C61+C64+C66)</f>
        <v>357738</v>
      </c>
      <c r="D36" s="31">
        <f>D37+D38+D43+D48+D61</f>
        <v>60165</v>
      </c>
      <c r="E36" s="31">
        <f>E37+E38+E43+E48+E61+E67</f>
        <v>417803</v>
      </c>
      <c r="F36" s="31">
        <f>F37+F38+F43+F48+F61+F70+F71+F72+F65+F67</f>
        <v>289873</v>
      </c>
      <c r="G36" s="31">
        <f>G37+G38+G43+G48+G61+G70+G71+G72</f>
        <v>125000</v>
      </c>
      <c r="H36" s="48">
        <f>F36+G36</f>
        <v>414873</v>
      </c>
      <c r="I36" s="6"/>
    </row>
    <row r="37" spans="1:11" ht="22.5" x14ac:dyDescent="0.2">
      <c r="A37" s="55" t="s">
        <v>39</v>
      </c>
      <c r="B37" s="42" t="s">
        <v>4</v>
      </c>
      <c r="C37" s="43">
        <f>234395-D37</f>
        <v>174230</v>
      </c>
      <c r="D37" s="43">
        <v>60165</v>
      </c>
      <c r="E37" s="43">
        <f>SUM(C37:D37)</f>
        <v>234395</v>
      </c>
      <c r="F37" s="43">
        <f>234394-G37</f>
        <v>174229</v>
      </c>
      <c r="G37" s="43">
        <v>60165</v>
      </c>
      <c r="H37" s="43">
        <f t="shared" ref="H37:H38" si="3">F37+G37</f>
        <v>234394</v>
      </c>
      <c r="J37" s="6"/>
      <c r="K37" s="6"/>
    </row>
    <row r="38" spans="1:11" x14ac:dyDescent="0.2">
      <c r="A38" s="56" t="s">
        <v>40</v>
      </c>
      <c r="B38" s="44" t="s">
        <v>5</v>
      </c>
      <c r="C38" s="43">
        <f>SUM(C39:C42)</f>
        <v>21113</v>
      </c>
      <c r="D38" s="43">
        <f>D39</f>
        <v>0</v>
      </c>
      <c r="E38" s="43">
        <f t="shared" ref="E38:E42" si="4">SUM(C38:D38)</f>
        <v>21113</v>
      </c>
      <c r="F38" s="43">
        <f>F39+F40+F41+F42</f>
        <v>20428</v>
      </c>
      <c r="G38" s="43">
        <f>G39+G40</f>
        <v>0</v>
      </c>
      <c r="H38" s="43">
        <f t="shared" si="3"/>
        <v>20428</v>
      </c>
      <c r="J38" s="6"/>
      <c r="K38" s="6"/>
    </row>
    <row r="39" spans="1:11" ht="22.5" x14ac:dyDescent="0.2">
      <c r="A39" s="57" t="s">
        <v>41</v>
      </c>
      <c r="B39" s="46" t="s">
        <v>81</v>
      </c>
      <c r="C39" s="49">
        <v>2828</v>
      </c>
      <c r="D39" s="49"/>
      <c r="E39" s="31">
        <f t="shared" si="4"/>
        <v>2828</v>
      </c>
      <c r="F39" s="50">
        <v>2828</v>
      </c>
      <c r="G39" s="31"/>
      <c r="H39" s="48">
        <f>F39+G39</f>
        <v>2828</v>
      </c>
      <c r="J39" s="6"/>
      <c r="K39" s="6"/>
    </row>
    <row r="40" spans="1:11" x14ac:dyDescent="0.2">
      <c r="A40" s="58" t="s">
        <v>42</v>
      </c>
      <c r="B40" s="47" t="s">
        <v>82</v>
      </c>
      <c r="C40" s="49">
        <v>4665</v>
      </c>
      <c r="D40" s="31"/>
      <c r="E40" s="31">
        <f t="shared" si="4"/>
        <v>4665</v>
      </c>
      <c r="F40" s="48">
        <v>4154</v>
      </c>
      <c r="G40" s="50"/>
      <c r="H40" s="48">
        <f>F40+G40</f>
        <v>4154</v>
      </c>
      <c r="J40" s="6"/>
      <c r="K40" s="6"/>
    </row>
    <row r="41" spans="1:11" ht="22.5" x14ac:dyDescent="0.2">
      <c r="A41" s="58" t="s">
        <v>43</v>
      </c>
      <c r="B41" s="47" t="s">
        <v>84</v>
      </c>
      <c r="C41" s="31">
        <v>12300</v>
      </c>
      <c r="D41" s="31"/>
      <c r="E41" s="31">
        <f t="shared" si="4"/>
        <v>12300</v>
      </c>
      <c r="F41" s="31">
        <v>12127</v>
      </c>
      <c r="G41" s="31"/>
      <c r="H41" s="48">
        <f t="shared" ref="H41:H69" si="5">F41+G41</f>
        <v>12127</v>
      </c>
      <c r="J41" s="6"/>
      <c r="K41" s="6"/>
    </row>
    <row r="42" spans="1:11" ht="22.5" x14ac:dyDescent="0.2">
      <c r="A42" s="58" t="s">
        <v>44</v>
      </c>
      <c r="B42" s="47" t="s">
        <v>85</v>
      </c>
      <c r="C42" s="31">
        <v>1320</v>
      </c>
      <c r="D42" s="31"/>
      <c r="E42" s="31">
        <f t="shared" si="4"/>
        <v>1320</v>
      </c>
      <c r="F42" s="31">
        <v>1319</v>
      </c>
      <c r="G42" s="31"/>
      <c r="H42" s="48">
        <f t="shared" si="5"/>
        <v>1319</v>
      </c>
      <c r="J42" s="6"/>
      <c r="K42" s="6"/>
    </row>
    <row r="43" spans="1:11" ht="22.5" x14ac:dyDescent="0.2">
      <c r="A43" s="56" t="s">
        <v>86</v>
      </c>
      <c r="B43" s="44" t="s">
        <v>6</v>
      </c>
      <c r="C43" s="43">
        <f>C44+C46+C47</f>
        <v>46680</v>
      </c>
      <c r="D43" s="43"/>
      <c r="E43" s="43">
        <f>SUM(E44:E47)</f>
        <v>46680</v>
      </c>
      <c r="F43" s="43">
        <f>F44+F45+F46+F47</f>
        <v>46661</v>
      </c>
      <c r="G43" s="43">
        <f>G44+G45+G46+G47</f>
        <v>0</v>
      </c>
      <c r="H43" s="43">
        <f t="shared" si="5"/>
        <v>46661</v>
      </c>
      <c r="J43" s="6"/>
      <c r="K43" s="6"/>
    </row>
    <row r="44" spans="1:11" x14ac:dyDescent="0.2">
      <c r="A44" s="58" t="s">
        <v>45</v>
      </c>
      <c r="B44" s="24" t="s">
        <v>7</v>
      </c>
      <c r="C44" s="49">
        <v>28309</v>
      </c>
      <c r="D44" s="31"/>
      <c r="E44" s="31">
        <f>SUM(C44:D44)</f>
        <v>28309</v>
      </c>
      <c r="F44" s="50">
        <v>28308</v>
      </c>
      <c r="G44" s="50"/>
      <c r="H44" s="48">
        <f t="shared" si="5"/>
        <v>28308</v>
      </c>
      <c r="J44" s="6"/>
      <c r="K44" s="6"/>
    </row>
    <row r="45" spans="1:11" x14ac:dyDescent="0.2">
      <c r="A45" s="57" t="s">
        <v>74</v>
      </c>
      <c r="B45" s="24" t="s">
        <v>69</v>
      </c>
      <c r="C45" s="49"/>
      <c r="D45" s="31"/>
      <c r="E45" s="31"/>
      <c r="F45" s="49"/>
      <c r="G45" s="49"/>
      <c r="H45" s="48">
        <f t="shared" si="5"/>
        <v>0</v>
      </c>
      <c r="I45" s="6"/>
      <c r="J45" s="6"/>
      <c r="K45" s="6"/>
    </row>
    <row r="46" spans="1:11" ht="22.5" x14ac:dyDescent="0.2">
      <c r="A46" s="57" t="s">
        <v>46</v>
      </c>
      <c r="B46" s="24" t="s">
        <v>8</v>
      </c>
      <c r="C46" s="49">
        <v>10918</v>
      </c>
      <c r="D46" s="31"/>
      <c r="E46" s="31">
        <f>SUM(C46:D46)</f>
        <v>10918</v>
      </c>
      <c r="F46" s="50">
        <v>10901</v>
      </c>
      <c r="G46" s="50"/>
      <c r="H46" s="48">
        <f t="shared" si="5"/>
        <v>10901</v>
      </c>
      <c r="J46" s="6"/>
      <c r="K46" s="6"/>
    </row>
    <row r="47" spans="1:11" x14ac:dyDescent="0.2">
      <c r="A47" s="57" t="s">
        <v>47</v>
      </c>
      <c r="B47" s="24" t="s">
        <v>9</v>
      </c>
      <c r="C47" s="49">
        <v>7453</v>
      </c>
      <c r="D47" s="31"/>
      <c r="E47" s="31">
        <f>SUM(C47:D47)</f>
        <v>7453</v>
      </c>
      <c r="F47" s="50">
        <v>7452</v>
      </c>
      <c r="G47" s="50"/>
      <c r="H47" s="48">
        <f t="shared" si="5"/>
        <v>7452</v>
      </c>
      <c r="J47" s="6"/>
      <c r="K47" s="6"/>
    </row>
    <row r="48" spans="1:11" x14ac:dyDescent="0.2">
      <c r="A48" s="59" t="s">
        <v>48</v>
      </c>
      <c r="B48" s="44" t="s">
        <v>10</v>
      </c>
      <c r="C48" s="43">
        <f t="shared" ref="C48:H48" si="6">SUM(C49:C60)</f>
        <v>103077</v>
      </c>
      <c r="D48" s="43">
        <f t="shared" si="6"/>
        <v>0</v>
      </c>
      <c r="E48" s="43">
        <f t="shared" si="6"/>
        <v>103077</v>
      </c>
      <c r="F48" s="43">
        <f t="shared" si="6"/>
        <v>36635</v>
      </c>
      <c r="G48" s="43">
        <f t="shared" si="6"/>
        <v>64835</v>
      </c>
      <c r="H48" s="43">
        <f t="shared" si="6"/>
        <v>101470</v>
      </c>
      <c r="J48" s="6"/>
      <c r="K48" s="6"/>
    </row>
    <row r="49" spans="1:11" x14ac:dyDescent="0.2">
      <c r="A49" s="52" t="s">
        <v>49</v>
      </c>
      <c r="B49" s="24" t="s">
        <v>11</v>
      </c>
      <c r="C49" s="49"/>
      <c r="D49" s="49"/>
      <c r="E49" s="31">
        <f>C49+D49</f>
        <v>0</v>
      </c>
      <c r="F49" s="49">
        <v>0</v>
      </c>
      <c r="G49" s="49"/>
      <c r="H49" s="48">
        <f t="shared" si="5"/>
        <v>0</v>
      </c>
      <c r="J49" s="6"/>
      <c r="K49" s="6"/>
    </row>
    <row r="50" spans="1:11" x14ac:dyDescent="0.2">
      <c r="A50" s="52" t="s">
        <v>114</v>
      </c>
      <c r="B50" s="24" t="s">
        <v>113</v>
      </c>
      <c r="C50" s="49">
        <v>200</v>
      </c>
      <c r="D50" s="49"/>
      <c r="E50" s="31">
        <f t="shared" ref="E50:E60" si="7">C50+D50</f>
        <v>200</v>
      </c>
      <c r="F50" s="49">
        <v>0</v>
      </c>
      <c r="G50" s="49"/>
      <c r="H50" s="48">
        <f t="shared" si="5"/>
        <v>0</v>
      </c>
      <c r="J50" s="6"/>
      <c r="K50" s="6"/>
    </row>
    <row r="51" spans="1:11" x14ac:dyDescent="0.2">
      <c r="A51" s="52" t="s">
        <v>50</v>
      </c>
      <c r="B51" s="24" t="s">
        <v>12</v>
      </c>
      <c r="C51" s="49">
        <v>1500</v>
      </c>
      <c r="D51" s="49"/>
      <c r="E51" s="31">
        <f t="shared" si="7"/>
        <v>1500</v>
      </c>
      <c r="F51" s="49">
        <v>525</v>
      </c>
      <c r="G51" s="49"/>
      <c r="H51" s="48">
        <f t="shared" si="5"/>
        <v>525</v>
      </c>
      <c r="J51" s="6"/>
      <c r="K51" s="6"/>
    </row>
    <row r="52" spans="1:11" x14ac:dyDescent="0.2">
      <c r="A52" s="52" t="s">
        <v>116</v>
      </c>
      <c r="B52" s="24" t="s">
        <v>115</v>
      </c>
      <c r="C52" s="49">
        <v>0</v>
      </c>
      <c r="D52" s="49"/>
      <c r="E52" s="31">
        <f t="shared" si="7"/>
        <v>0</v>
      </c>
      <c r="F52" s="49"/>
      <c r="G52" s="49"/>
      <c r="H52" s="48">
        <f t="shared" si="5"/>
        <v>0</v>
      </c>
      <c r="J52" s="6"/>
      <c r="K52" s="6"/>
    </row>
    <row r="53" spans="1:11" x14ac:dyDescent="0.2">
      <c r="A53" s="52" t="s">
        <v>51</v>
      </c>
      <c r="B53" s="24" t="s">
        <v>13</v>
      </c>
      <c r="C53" s="49">
        <v>22135</v>
      </c>
      <c r="D53" s="49"/>
      <c r="E53" s="31">
        <f t="shared" si="7"/>
        <v>22135</v>
      </c>
      <c r="F53" s="49">
        <f>22135-G53</f>
        <v>6000</v>
      </c>
      <c r="G53" s="49">
        <v>16135</v>
      </c>
      <c r="H53" s="48">
        <f t="shared" si="5"/>
        <v>22135</v>
      </c>
      <c r="J53" s="6"/>
      <c r="K53" s="6"/>
    </row>
    <row r="54" spans="1:11" x14ac:dyDescent="0.2">
      <c r="A54" s="52" t="s">
        <v>52</v>
      </c>
      <c r="B54" s="24" t="s">
        <v>14</v>
      </c>
      <c r="C54" s="49">
        <v>29072</v>
      </c>
      <c r="D54" s="49"/>
      <c r="E54" s="31">
        <f t="shared" si="7"/>
        <v>29072</v>
      </c>
      <c r="F54" s="49">
        <f>29072-G54</f>
        <v>9072</v>
      </c>
      <c r="G54" s="49">
        <v>20000</v>
      </c>
      <c r="H54" s="48">
        <f t="shared" si="5"/>
        <v>29072</v>
      </c>
      <c r="J54" s="6"/>
      <c r="K54" s="6"/>
    </row>
    <row r="55" spans="1:11" x14ac:dyDescent="0.2">
      <c r="A55" s="52" t="s">
        <v>53</v>
      </c>
      <c r="B55" s="24" t="s">
        <v>15</v>
      </c>
      <c r="C55" s="49">
        <v>48051</v>
      </c>
      <c r="D55" s="49"/>
      <c r="E55" s="31">
        <f t="shared" si="7"/>
        <v>48051</v>
      </c>
      <c r="F55" s="49">
        <f>48050-G55</f>
        <v>19350</v>
      </c>
      <c r="G55" s="49">
        <v>28700</v>
      </c>
      <c r="H55" s="48">
        <f t="shared" si="5"/>
        <v>48050</v>
      </c>
      <c r="J55" s="6"/>
      <c r="K55" s="6"/>
    </row>
    <row r="56" spans="1:11" x14ac:dyDescent="0.2">
      <c r="A56" s="52" t="s">
        <v>54</v>
      </c>
      <c r="B56" s="24" t="s">
        <v>16</v>
      </c>
      <c r="C56" s="49">
        <v>635</v>
      </c>
      <c r="D56" s="49"/>
      <c r="E56" s="31">
        <f t="shared" si="7"/>
        <v>635</v>
      </c>
      <c r="F56" s="49">
        <v>488</v>
      </c>
      <c r="G56" s="49"/>
      <c r="H56" s="48">
        <f t="shared" si="5"/>
        <v>488</v>
      </c>
      <c r="J56" s="6"/>
      <c r="K56" s="6"/>
    </row>
    <row r="57" spans="1:11" x14ac:dyDescent="0.2">
      <c r="A57" s="52" t="s">
        <v>55</v>
      </c>
      <c r="B57" s="24" t="s">
        <v>17</v>
      </c>
      <c r="C57" s="49">
        <v>622</v>
      </c>
      <c r="D57" s="49"/>
      <c r="E57" s="31">
        <f t="shared" si="7"/>
        <v>622</v>
      </c>
      <c r="F57" s="49">
        <v>622</v>
      </c>
      <c r="G57" s="49"/>
      <c r="H57" s="48">
        <f t="shared" si="5"/>
        <v>622</v>
      </c>
      <c r="J57" s="6"/>
      <c r="K57" s="6"/>
    </row>
    <row r="58" spans="1:11" x14ac:dyDescent="0.2">
      <c r="A58" s="52" t="s">
        <v>89</v>
      </c>
      <c r="B58" s="24" t="s">
        <v>90</v>
      </c>
      <c r="C58" s="49">
        <v>0</v>
      </c>
      <c r="D58" s="49"/>
      <c r="E58" s="31">
        <f t="shared" si="7"/>
        <v>0</v>
      </c>
      <c r="F58" s="49">
        <v>0</v>
      </c>
      <c r="G58" s="49"/>
      <c r="H58" s="48">
        <f t="shared" si="5"/>
        <v>0</v>
      </c>
      <c r="J58" s="6"/>
      <c r="K58" s="6"/>
    </row>
    <row r="59" spans="1:11" x14ac:dyDescent="0.2">
      <c r="A59" s="52" t="s">
        <v>56</v>
      </c>
      <c r="B59" s="24" t="s">
        <v>18</v>
      </c>
      <c r="C59" s="49">
        <v>762</v>
      </c>
      <c r="D59" s="49"/>
      <c r="E59" s="31">
        <f t="shared" si="7"/>
        <v>762</v>
      </c>
      <c r="F59" s="49">
        <v>578</v>
      </c>
      <c r="G59" s="49"/>
      <c r="H59" s="48">
        <f t="shared" si="5"/>
        <v>578</v>
      </c>
      <c r="J59" s="6"/>
      <c r="K59" s="6"/>
    </row>
    <row r="60" spans="1:11" ht="22.5" x14ac:dyDescent="0.2">
      <c r="A60" s="52" t="s">
        <v>57</v>
      </c>
      <c r="B60" s="41" t="s">
        <v>19</v>
      </c>
      <c r="C60" s="49">
        <v>100</v>
      </c>
      <c r="D60" s="49"/>
      <c r="E60" s="31">
        <f t="shared" si="7"/>
        <v>100</v>
      </c>
      <c r="F60" s="49">
        <v>0</v>
      </c>
      <c r="G60" s="49"/>
      <c r="H60" s="48">
        <f t="shared" si="5"/>
        <v>0</v>
      </c>
      <c r="J60" s="6"/>
      <c r="K60" s="6"/>
    </row>
    <row r="61" spans="1:11" ht="22.5" x14ac:dyDescent="0.2">
      <c r="A61" s="60" t="s">
        <v>58</v>
      </c>
      <c r="B61" s="45" t="s">
        <v>20</v>
      </c>
      <c r="C61" s="43">
        <f>C62+C63</f>
        <v>12530</v>
      </c>
      <c r="D61" s="43">
        <f>D62+D63</f>
        <v>0</v>
      </c>
      <c r="E61" s="43">
        <f>SUM(E62:E63)</f>
        <v>12530</v>
      </c>
      <c r="F61" s="43">
        <f>F62+F63</f>
        <v>11813</v>
      </c>
      <c r="G61" s="43">
        <f>G62+G63</f>
        <v>0</v>
      </c>
      <c r="H61" s="43">
        <f t="shared" si="5"/>
        <v>11813</v>
      </c>
      <c r="J61" s="6"/>
      <c r="K61" s="6"/>
    </row>
    <row r="62" spans="1:11" ht="22.5" x14ac:dyDescent="0.2">
      <c r="A62" s="58" t="s">
        <v>59</v>
      </c>
      <c r="B62" s="41" t="s">
        <v>21</v>
      </c>
      <c r="C62" s="31"/>
      <c r="D62" s="49"/>
      <c r="E62" s="31">
        <f>C62+D62</f>
        <v>0</v>
      </c>
      <c r="F62" s="31"/>
      <c r="G62" s="31"/>
      <c r="H62" s="48">
        <f t="shared" si="5"/>
        <v>0</v>
      </c>
      <c r="J62" s="6"/>
      <c r="K62" s="6"/>
    </row>
    <row r="63" spans="1:11" ht="22.5" x14ac:dyDescent="0.2">
      <c r="A63" s="58" t="s">
        <v>60</v>
      </c>
      <c r="B63" s="41" t="s">
        <v>22</v>
      </c>
      <c r="C63" s="31">
        <v>12530</v>
      </c>
      <c r="D63" s="31"/>
      <c r="E63" s="31">
        <f>C63+D63</f>
        <v>12530</v>
      </c>
      <c r="F63" s="31">
        <v>11813</v>
      </c>
      <c r="G63" s="31"/>
      <c r="H63" s="48">
        <f t="shared" si="5"/>
        <v>11813</v>
      </c>
      <c r="J63" s="6"/>
      <c r="K63" s="6"/>
    </row>
    <row r="64" spans="1:11" ht="14.25" customHeight="1" x14ac:dyDescent="0.2">
      <c r="A64" s="60" t="s">
        <v>122</v>
      </c>
      <c r="B64" s="45" t="s">
        <v>124</v>
      </c>
      <c r="C64" s="43">
        <f>+C65</f>
        <v>100</v>
      </c>
      <c r="D64" s="43">
        <f t="shared" ref="D64:H64" si="8">+D65</f>
        <v>0</v>
      </c>
      <c r="E64" s="43">
        <f t="shared" si="8"/>
        <v>100</v>
      </c>
      <c r="F64" s="43">
        <f t="shared" si="8"/>
        <v>100</v>
      </c>
      <c r="G64" s="43">
        <f t="shared" si="8"/>
        <v>0</v>
      </c>
      <c r="H64" s="43">
        <f t="shared" si="8"/>
        <v>100</v>
      </c>
      <c r="J64" s="6"/>
      <c r="K64" s="6"/>
    </row>
    <row r="65" spans="1:11" s="73" customFormat="1" ht="14.25" customHeight="1" x14ac:dyDescent="0.2">
      <c r="A65" s="58" t="s">
        <v>123</v>
      </c>
      <c r="B65" s="75" t="s">
        <v>124</v>
      </c>
      <c r="C65" s="48">
        <v>100</v>
      </c>
      <c r="D65" s="48"/>
      <c r="E65" s="48">
        <f>C65+D65</f>
        <v>100</v>
      </c>
      <c r="F65" s="48">
        <v>100</v>
      </c>
      <c r="G65" s="48"/>
      <c r="H65" s="48">
        <f>F65+G65</f>
        <v>100</v>
      </c>
      <c r="J65" s="74"/>
      <c r="K65" s="74"/>
    </row>
    <row r="66" spans="1:11" s="73" customFormat="1" ht="14.25" customHeight="1" x14ac:dyDescent="0.2">
      <c r="A66" s="60" t="s">
        <v>126</v>
      </c>
      <c r="B66" s="45" t="s">
        <v>127</v>
      </c>
      <c r="C66" s="43">
        <f>+C67</f>
        <v>8</v>
      </c>
      <c r="D66" s="43">
        <f t="shared" ref="D66:H66" si="9">+D67</f>
        <v>0</v>
      </c>
      <c r="E66" s="43">
        <f t="shared" si="9"/>
        <v>8</v>
      </c>
      <c r="F66" s="43">
        <f t="shared" si="9"/>
        <v>7</v>
      </c>
      <c r="G66" s="43">
        <f t="shared" si="9"/>
        <v>0</v>
      </c>
      <c r="H66" s="43">
        <f t="shared" si="9"/>
        <v>7</v>
      </c>
      <c r="J66" s="74"/>
      <c r="K66" s="74"/>
    </row>
    <row r="67" spans="1:11" s="73" customFormat="1" ht="14.25" customHeight="1" x14ac:dyDescent="0.2">
      <c r="A67" s="58" t="s">
        <v>125</v>
      </c>
      <c r="B67" s="75" t="s">
        <v>127</v>
      </c>
      <c r="C67" s="48">
        <v>8</v>
      </c>
      <c r="D67" s="48"/>
      <c r="E67" s="48">
        <f>C67+D67</f>
        <v>8</v>
      </c>
      <c r="F67" s="48">
        <v>7</v>
      </c>
      <c r="G67" s="48"/>
      <c r="H67" s="48">
        <f>F67+G67</f>
        <v>7</v>
      </c>
      <c r="J67" s="74"/>
      <c r="K67" s="74"/>
    </row>
    <row r="68" spans="1:11" ht="22.5" x14ac:dyDescent="0.2">
      <c r="A68" s="61" t="s">
        <v>87</v>
      </c>
      <c r="B68" s="25"/>
      <c r="C68" s="31"/>
      <c r="D68" s="31"/>
      <c r="E68" s="31"/>
      <c r="F68" s="31"/>
      <c r="G68" s="31"/>
      <c r="H68" s="48"/>
      <c r="J68" s="6"/>
      <c r="K68" s="6"/>
    </row>
    <row r="69" spans="1:11" x14ac:dyDescent="0.2">
      <c r="A69" s="62" t="s">
        <v>61</v>
      </c>
      <c r="B69" s="25"/>
      <c r="C69" s="31"/>
      <c r="D69" s="31"/>
      <c r="E69" s="31"/>
      <c r="F69" s="31">
        <f>F70+F71+F72</f>
        <v>0</v>
      </c>
      <c r="G69" s="31">
        <f>G70+G71+G72</f>
        <v>0</v>
      </c>
      <c r="H69" s="48">
        <f t="shared" si="5"/>
        <v>0</v>
      </c>
      <c r="J69" s="6"/>
      <c r="K69" s="6"/>
    </row>
    <row r="70" spans="1:11" x14ac:dyDescent="0.2">
      <c r="A70" s="62" t="s">
        <v>62</v>
      </c>
      <c r="B70" s="25" t="s">
        <v>23</v>
      </c>
      <c r="C70" s="31"/>
      <c r="D70" s="31"/>
      <c r="E70" s="31"/>
      <c r="F70" s="31"/>
      <c r="G70" s="31"/>
      <c r="H70" s="31"/>
      <c r="J70" s="6"/>
      <c r="K70" s="6"/>
    </row>
    <row r="71" spans="1:11" x14ac:dyDescent="0.2">
      <c r="A71" s="62" t="s">
        <v>63</v>
      </c>
      <c r="B71" s="25" t="s">
        <v>65</v>
      </c>
      <c r="C71" s="31"/>
      <c r="D71" s="31"/>
      <c r="E71" s="31"/>
      <c r="F71" s="31"/>
      <c r="G71" s="31"/>
      <c r="H71" s="31"/>
      <c r="J71" s="6"/>
    </row>
    <row r="72" spans="1:11" x14ac:dyDescent="0.2">
      <c r="A72" s="62" t="s">
        <v>64</v>
      </c>
      <c r="B72" s="25" t="s">
        <v>65</v>
      </c>
      <c r="C72" s="31"/>
      <c r="D72" s="31"/>
      <c r="E72" s="31"/>
      <c r="F72" s="31"/>
      <c r="G72" s="31"/>
      <c r="H72" s="31"/>
    </row>
    <row r="73" spans="1:11" x14ac:dyDescent="0.2">
      <c r="A73" s="62" t="s">
        <v>75</v>
      </c>
      <c r="B73" s="27"/>
      <c r="C73" s="31"/>
      <c r="D73" s="31"/>
      <c r="E73" s="31"/>
      <c r="F73" s="31"/>
      <c r="G73" s="31"/>
      <c r="H73" s="31"/>
      <c r="J73" s="6"/>
    </row>
    <row r="74" spans="1:11" x14ac:dyDescent="0.2">
      <c r="A74" s="61" t="s">
        <v>76</v>
      </c>
      <c r="B74" s="22"/>
      <c r="C74" s="31"/>
      <c r="D74" s="31"/>
      <c r="E74" s="31"/>
      <c r="F74" s="31"/>
      <c r="G74" s="31"/>
      <c r="H74" s="31"/>
    </row>
    <row r="75" spans="1:11" x14ac:dyDescent="0.2">
      <c r="A75" s="62" t="s">
        <v>77</v>
      </c>
      <c r="B75" s="26"/>
      <c r="C75" s="31"/>
      <c r="D75" s="31"/>
      <c r="E75" s="31"/>
      <c r="F75" s="31"/>
      <c r="G75" s="31"/>
      <c r="H75" s="31"/>
    </row>
    <row r="76" spans="1:11" ht="12" thickBot="1" x14ac:dyDescent="0.25">
      <c r="A76" s="62" t="s">
        <v>78</v>
      </c>
      <c r="B76" s="27"/>
      <c r="C76" s="31"/>
      <c r="D76" s="31"/>
      <c r="E76" s="35"/>
      <c r="F76" s="35"/>
      <c r="G76" s="35"/>
      <c r="H76" s="35"/>
    </row>
    <row r="77" spans="1:11" ht="12" thickBot="1" x14ac:dyDescent="0.25">
      <c r="A77" s="63" t="s">
        <v>66</v>
      </c>
      <c r="B77" s="18" t="s">
        <v>67</v>
      </c>
      <c r="C77" s="32">
        <f>C34</f>
        <v>357738</v>
      </c>
      <c r="D77" s="32">
        <f>D34</f>
        <v>60165</v>
      </c>
      <c r="E77" s="32">
        <f>SUM(C77:D77)</f>
        <v>417903</v>
      </c>
      <c r="F77" s="38">
        <f>F36+F68+F69</f>
        <v>289873</v>
      </c>
      <c r="G77" s="38">
        <f>G36+G68+G69</f>
        <v>125000</v>
      </c>
      <c r="H77" s="32">
        <f>F77+G77</f>
        <v>414873</v>
      </c>
      <c r="J77" s="6"/>
    </row>
    <row r="78" spans="1:11" ht="12" thickBot="1" x14ac:dyDescent="0.25">
      <c r="A78" s="71" t="s">
        <v>68</v>
      </c>
      <c r="B78" s="68"/>
      <c r="C78" s="32"/>
      <c r="D78" s="32"/>
      <c r="E78" s="32"/>
      <c r="F78" s="38"/>
      <c r="G78" s="38"/>
      <c r="H78" s="32"/>
    </row>
    <row r="79" spans="1:11" ht="12" thickBot="1" x14ac:dyDescent="0.25">
      <c r="A79" s="70" t="s">
        <v>79</v>
      </c>
      <c r="B79" s="69"/>
      <c r="C79" s="33">
        <f>SUM(C77/E77)</f>
        <v>0.856031184270034</v>
      </c>
      <c r="D79" s="33">
        <f>SUM(D77/E77)</f>
        <v>0.14396881572996603</v>
      </c>
      <c r="E79" s="33">
        <f>SUM(C79:D79)</f>
        <v>1</v>
      </c>
      <c r="F79" s="33">
        <f>F77/H77</f>
        <v>0.69870297657355385</v>
      </c>
      <c r="G79" s="33">
        <f>G77/H77</f>
        <v>0.30129702342644615</v>
      </c>
      <c r="H79" s="33">
        <f>SUM(F79:G79)</f>
        <v>1</v>
      </c>
    </row>
    <row r="80" spans="1:11" ht="11.1" customHeight="1" x14ac:dyDescent="0.2"/>
    <row r="81" spans="1:8" ht="11.1" customHeight="1" x14ac:dyDescent="0.2">
      <c r="C81" s="6"/>
      <c r="D81" s="6"/>
      <c r="E81" s="6"/>
      <c r="F81" s="6"/>
      <c r="G81" s="6"/>
      <c r="H81" s="6"/>
    </row>
    <row r="82" spans="1:8" ht="19.5" customHeight="1" x14ac:dyDescent="0.2">
      <c r="A82" s="64" t="s">
        <v>117</v>
      </c>
      <c r="B82" s="65"/>
      <c r="C82" s="1"/>
      <c r="D82" s="66"/>
      <c r="E82" s="64" t="s">
        <v>119</v>
      </c>
    </row>
    <row r="83" spans="1:8" ht="11.1" customHeight="1" x14ac:dyDescent="0.2">
      <c r="A83" s="64" t="s">
        <v>118</v>
      </c>
      <c r="B83" s="65"/>
      <c r="C83" s="67"/>
      <c r="D83" s="66"/>
      <c r="E83" s="64" t="s">
        <v>120</v>
      </c>
    </row>
    <row r="84" spans="1:8" ht="11.1" customHeight="1" x14ac:dyDescent="0.2">
      <c r="A84" s="7"/>
      <c r="B84" s="66"/>
      <c r="C84" s="72"/>
      <c r="D84" s="72"/>
      <c r="E84" s="66"/>
    </row>
    <row r="86" spans="1:8" x14ac:dyDescent="0.2">
      <c r="E86" s="6"/>
      <c r="G86" s="6"/>
    </row>
  </sheetData>
  <mergeCells count="5">
    <mergeCell ref="G1:H1"/>
    <mergeCell ref="C4:G4"/>
    <mergeCell ref="C6:E6"/>
    <mergeCell ref="F6:G6"/>
    <mergeCell ref="H6:H9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r:id="rId1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t.stoichkova</cp:lastModifiedBy>
  <cp:lastPrinted>2022-05-11T08:42:46Z</cp:lastPrinted>
  <dcterms:created xsi:type="dcterms:W3CDTF">2018-01-16T10:58:23Z</dcterms:created>
  <dcterms:modified xsi:type="dcterms:W3CDTF">2023-04-26T13:17:37Z</dcterms:modified>
</cp:coreProperties>
</file>